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ca\Documents\Mountaineers Stuff\B3 Business\Trip Planning Clinic\"/>
    </mc:Choice>
  </mc:AlternateContent>
  <xr:revisionPtr revIDLastSave="0" documentId="8_{D0276B61-1D6F-4B0B-9390-D2DB2AEACB72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Gear Checklist" sheetId="1" state="hidden" r:id="rId1"/>
    <sheet name="First Aid Kit" sheetId="3" state="hidden" r:id="rId2"/>
    <sheet name="Food Checklist" sheetId="2" r:id="rId3"/>
    <sheet name="Trip Calendar" sheetId="5" r:id="rId4"/>
  </sheets>
  <definedNames>
    <definedName name="_xlnm.Print_Titles" localSheetId="0">'Gear Checklist'!$2:$2</definedName>
  </definedNames>
  <calcPr calcId="181029"/>
</workbook>
</file>

<file path=xl/calcChain.xml><?xml version="1.0" encoding="utf-8"?>
<calcChain xmlns="http://schemas.openxmlformats.org/spreadsheetml/2006/main">
  <c r="D27" i="2" l="1"/>
  <c r="D26" i="2"/>
  <c r="D25" i="2"/>
  <c r="D24" i="2"/>
  <c r="D23" i="2"/>
  <c r="D22" i="2"/>
  <c r="D20" i="2"/>
  <c r="D21" i="2"/>
  <c r="D19" i="2"/>
  <c r="D18" i="2"/>
  <c r="D17" i="2"/>
  <c r="D15" i="2"/>
  <c r="D16" i="2"/>
  <c r="D14" i="2"/>
  <c r="D13" i="2"/>
  <c r="D12" i="2"/>
  <c r="D11" i="2"/>
  <c r="D10" i="2"/>
  <c r="D9" i="2"/>
  <c r="D8" i="2"/>
  <c r="D7" i="2"/>
  <c r="F48" i="1" l="1"/>
  <c r="F32" i="1"/>
  <c r="F31" i="1"/>
  <c r="F26" i="2"/>
  <c r="F25" i="2"/>
  <c r="F22" i="2"/>
  <c r="F20" i="2"/>
  <c r="F21" i="2"/>
  <c r="F19" i="2"/>
  <c r="F18" i="2"/>
  <c r="H16" i="5"/>
  <c r="G16" i="5"/>
  <c r="F16" i="5"/>
  <c r="H15" i="5"/>
  <c r="G15" i="5"/>
  <c r="F15" i="5"/>
  <c r="F134" i="1" l="1"/>
  <c r="F125" i="1"/>
  <c r="F124" i="1"/>
  <c r="F123" i="1"/>
  <c r="F122" i="1"/>
  <c r="F121" i="1"/>
  <c r="H120" i="1"/>
  <c r="F120" i="1"/>
  <c r="F119" i="1"/>
  <c r="F118" i="1"/>
  <c r="F117" i="1"/>
  <c r="F116" i="1"/>
  <c r="F115" i="1"/>
  <c r="F112" i="1"/>
  <c r="F111" i="1"/>
  <c r="F110" i="1"/>
  <c r="F109" i="1"/>
  <c r="F108" i="1"/>
  <c r="F107" i="1"/>
  <c r="F106" i="1"/>
  <c r="C105" i="1"/>
  <c r="F105" i="1" s="1"/>
  <c r="F104" i="1"/>
  <c r="F103" i="1"/>
  <c r="F102" i="1"/>
  <c r="F101" i="1"/>
  <c r="F100" i="1"/>
  <c r="F99" i="1"/>
  <c r="F98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C76" i="1"/>
  <c r="F76" i="1" s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H60" i="1" s="1"/>
  <c r="F59" i="1"/>
  <c r="F57" i="1"/>
  <c r="F56" i="1"/>
  <c r="C55" i="1"/>
  <c r="F55" i="1" s="1"/>
  <c r="F52" i="1"/>
  <c r="F51" i="1"/>
  <c r="F50" i="1"/>
  <c r="H50" i="1" s="1"/>
  <c r="F49" i="1"/>
  <c r="H49" i="1" s="1"/>
  <c r="F47" i="1"/>
  <c r="F46" i="1"/>
  <c r="F45" i="1"/>
  <c r="F44" i="1"/>
  <c r="F43" i="1"/>
  <c r="F42" i="1"/>
  <c r="F41" i="1"/>
  <c r="F40" i="1"/>
  <c r="F39" i="1"/>
  <c r="F38" i="1"/>
  <c r="F37" i="1"/>
  <c r="F35" i="1"/>
  <c r="F34" i="1"/>
  <c r="F33" i="1"/>
  <c r="F30" i="1"/>
  <c r="F29" i="1"/>
  <c r="F28" i="1"/>
  <c r="F27" i="1"/>
  <c r="F36" i="1"/>
  <c r="H36" i="1" s="1"/>
  <c r="F25" i="1"/>
  <c r="F24" i="1"/>
  <c r="F23" i="1"/>
  <c r="F22" i="1"/>
  <c r="F21" i="1"/>
  <c r="F18" i="1"/>
  <c r="F17" i="1"/>
  <c r="F16" i="1"/>
  <c r="F15" i="1"/>
  <c r="F14" i="1"/>
  <c r="F13" i="1"/>
  <c r="C12" i="1"/>
  <c r="F12" i="1" s="1"/>
  <c r="F11" i="1"/>
  <c r="C10" i="1"/>
  <c r="F10" i="1" s="1"/>
  <c r="F9" i="1"/>
  <c r="F8" i="1"/>
  <c r="F7" i="1"/>
  <c r="F6" i="1"/>
  <c r="F5" i="1"/>
  <c r="F4" i="1"/>
  <c r="F96" i="1" l="1"/>
  <c r="F113" i="1"/>
  <c r="F126" i="1"/>
  <c r="F53" i="1"/>
  <c r="F128" i="1" s="1"/>
  <c r="F129" i="1" s="1"/>
  <c r="F130" i="1"/>
  <c r="F77" i="1"/>
  <c r="F19" i="1"/>
  <c r="F132" i="1" l="1"/>
  <c r="F24" i="2" l="1"/>
  <c r="F23" i="2"/>
  <c r="F17" i="2"/>
  <c r="F15" i="2" l="1"/>
  <c r="F13" i="2"/>
  <c r="G3" i="2" l="1"/>
  <c r="C33" i="3" l="1"/>
  <c r="B33" i="3"/>
  <c r="B34" i="3" s="1"/>
  <c r="E16" i="3" l="1"/>
  <c r="E32" i="3"/>
  <c r="E31" i="3"/>
  <c r="E30" i="3"/>
  <c r="E28" i="3"/>
  <c r="E27" i="3"/>
  <c r="E26" i="3"/>
  <c r="E29" i="3"/>
  <c r="E25" i="3"/>
  <c r="E24" i="3"/>
  <c r="E23" i="3"/>
  <c r="E22" i="3"/>
  <c r="E21" i="3"/>
  <c r="E20" i="3"/>
  <c r="E14" i="3"/>
  <c r="E19" i="3"/>
  <c r="E13" i="3"/>
  <c r="E12" i="3"/>
  <c r="E17" i="3"/>
  <c r="E18" i="3"/>
  <c r="E11" i="3"/>
  <c r="E10" i="3"/>
  <c r="E9" i="3"/>
  <c r="E15" i="3"/>
  <c r="E8" i="3"/>
  <c r="E7" i="3"/>
  <c r="E6" i="3"/>
  <c r="E5" i="3"/>
  <c r="E4" i="3"/>
  <c r="F27" i="2" l="1"/>
  <c r="F16" i="2"/>
  <c r="F12" i="2"/>
  <c r="F11" i="2"/>
  <c r="F9" i="2"/>
  <c r="F8" i="2"/>
  <c r="F7" i="2"/>
  <c r="C28" i="2" l="1"/>
  <c r="F14" i="2"/>
  <c r="F10" i="2"/>
  <c r="C29" i="2" l="1"/>
  <c r="C30" i="2"/>
  <c r="F133" i="1"/>
  <c r="F135" i="1" s="1"/>
</calcChain>
</file>

<file path=xl/sharedStrings.xml><?xml version="1.0" encoding="utf-8"?>
<sst xmlns="http://schemas.openxmlformats.org/spreadsheetml/2006/main" count="243" uniqueCount="235">
  <si>
    <t>Ten Essentials</t>
  </si>
  <si>
    <t>Clothing (see separate checklist below)</t>
  </si>
  <si>
    <t>Food (see separate tab)</t>
  </si>
  <si>
    <t>Cocoon inflatable pillow</t>
  </si>
  <si>
    <t>Neo-Aire 3/4 length inflatable pad</t>
  </si>
  <si>
    <t>Camp &amp; Cooking</t>
  </si>
  <si>
    <t>Aquamira water treatment drops</t>
  </si>
  <si>
    <t>Clothing</t>
  </si>
  <si>
    <t>Warm cap</t>
  </si>
  <si>
    <t>Toiletries etc.</t>
  </si>
  <si>
    <t>Miniature hairbrush</t>
  </si>
  <si>
    <t>Travel-size toothpaste and toothbrush</t>
  </si>
  <si>
    <t>Travel-size deodorant</t>
  </si>
  <si>
    <t>Misc</t>
  </si>
  <si>
    <t>30-gallon trash compacter bag (pack liner)</t>
  </si>
  <si>
    <t>Subtotal</t>
  </si>
  <si>
    <t>ITEM</t>
  </si>
  <si>
    <t>1 roll, 2" x 4.1 yards gauze</t>
  </si>
  <si>
    <t>Small pack tape-type dental floss, clove oil for toothache</t>
  </si>
  <si>
    <t>1"  adhesive medical tape roll</t>
  </si>
  <si>
    <t>3" elastic bandage - self-stick or with hooks</t>
  </si>
  <si>
    <t>Underwear - 2 (wear one wash one)</t>
  </si>
  <si>
    <t>GoLite Quest backpack - 55L</t>
  </si>
  <si>
    <t>Miniature sewing kit/safety pins</t>
  </si>
  <si>
    <t>1Qt insulated cozy</t>
  </si>
  <si>
    <t>Odor proof plastic 2 Gal bag</t>
  </si>
  <si>
    <t>Lightweight folding knife</t>
  </si>
  <si>
    <t>Map in zip-loc bag, compass</t>
  </si>
  <si>
    <t>Ultra-light Pack cover</t>
  </si>
  <si>
    <t>Small lightweight trowel (for digging catholes)</t>
  </si>
  <si>
    <t>First Aid Gear List - group trip</t>
  </si>
  <si>
    <t>Lightweight 2C plastic mug</t>
  </si>
  <si>
    <t>Kindle in neoprene case</t>
  </si>
  <si>
    <t>Sunglasses with neck cord</t>
  </si>
  <si>
    <t>Pocket Rocket stove</t>
  </si>
  <si>
    <t>Caldera stove with integrated windscreen</t>
  </si>
  <si>
    <t>2 extra quart-size &amp; 1 extra gallon size zip locs</t>
  </si>
  <si>
    <t>BV500 bear canister</t>
  </si>
  <si>
    <t>Ur-Sack</t>
  </si>
  <si>
    <t>Medium-sized quick-drying pack towel</t>
  </si>
  <si>
    <t>Ultralight pocket daypack</t>
  </si>
  <si>
    <t>Helly-Hanson full-zip Rain pants</t>
  </si>
  <si>
    <t>Dry-wicking long-sleeve shirt</t>
  </si>
  <si>
    <t xml:space="preserve">Dry-wicking short-sleeve shirt </t>
  </si>
  <si>
    <t>Midweight convertible long pants</t>
  </si>
  <si>
    <t>Lightweight hiking pants</t>
  </si>
  <si>
    <t>Lightweight button-down long-sleeve UV protection shirt</t>
  </si>
  <si>
    <t>Waterproof mid-height boots</t>
  </si>
  <si>
    <t>Waterproof low-top hiking shoes</t>
  </si>
  <si>
    <t>X-Small 6L ultralight compression sack</t>
  </si>
  <si>
    <t>Small 10L ultralight compression sack</t>
  </si>
  <si>
    <t xml:space="preserve">Lightweight Smartwool Socks - 2 pairs </t>
  </si>
  <si>
    <t>Ultralight primaloft sweater (with zip-off sleeves)</t>
  </si>
  <si>
    <t>Lightweight liner gloves</t>
  </si>
  <si>
    <t>Gore-tex overmitts</t>
  </si>
  <si>
    <t>Buff</t>
  </si>
  <si>
    <t>Light fleece pullover top</t>
  </si>
  <si>
    <t>Small ultralight dry sack</t>
  </si>
  <si>
    <t>First aid kit (see separate tab)</t>
  </si>
  <si>
    <t>Butane lighter</t>
  </si>
  <si>
    <t>Sun hat with neck cord</t>
  </si>
  <si>
    <t>Pack, Sleep &amp; Shelter</t>
  </si>
  <si>
    <t>Z-Rest sit pad</t>
  </si>
  <si>
    <t>Permits, Emergency contact info, ID, insurance cards, debit card, cash, all in a small zip-loc</t>
  </si>
  <si>
    <t>Sm bottle (1oz) biodegradable soap</t>
  </si>
  <si>
    <t>Sm striker box waterproof matches +  4 cotton balls soaked with vaseline, all in small zip-loc</t>
  </si>
  <si>
    <t>Big Agnes Copper Spur 2-person tent in bag</t>
  </si>
  <si>
    <t>Ounces</t>
  </si>
  <si>
    <t>Total Wgt (oz)</t>
  </si>
  <si>
    <t>Total Wgt (lbs)</t>
  </si>
  <si>
    <t>Merino wool lightweight long sleeve base-layer top</t>
  </si>
  <si>
    <t>Merino wool lightweight full-length base-layer bottoms</t>
  </si>
  <si>
    <t>MSR hanging camp water bag with faucet nozzle</t>
  </si>
  <si>
    <t>900ml titanium cook pot with lid in mesh sack</t>
  </si>
  <si>
    <t>Insect repellent (3.5 oz Natrepel pump)</t>
  </si>
  <si>
    <t>Large (20L) ultralight dry sack</t>
  </si>
  <si>
    <t>Z Trekking poles - 2</t>
  </si>
  <si>
    <t>Light clothesline with integrated clips</t>
  </si>
  <si>
    <t>Bear spray in holster</t>
  </si>
  <si>
    <t>Survival blanket (2 person)</t>
  </si>
  <si>
    <t>Large 20L ultralight compression sack</t>
  </si>
  <si>
    <t>Aluminum pot with foil lid</t>
  </si>
  <si>
    <t>Long gore-tex gaiters</t>
  </si>
  <si>
    <t>REI pack - 40L</t>
  </si>
  <si>
    <t>Charmin to go pack</t>
  </si>
  <si>
    <t>Mini pack towel on carabiner</t>
  </si>
  <si>
    <t>MSR Windpro Remote Canister Stove with  windscreen</t>
  </si>
  <si>
    <t>4 oz liquid alcohol in plastic bottle</t>
  </si>
  <si>
    <t>1.5 oz tube UVA-UVB sunscreen &amp; SPF lip balm</t>
  </si>
  <si>
    <t># to Bring?</t>
  </si>
  <si>
    <t># to bring for Individual kit</t>
  </si>
  <si>
    <t>Scissors</t>
  </si>
  <si>
    <t>tweezers</t>
  </si>
  <si>
    <t>TRAIL MEAL TALLY (SEE TRIP CALENDAR)</t>
  </si>
  <si>
    <t>BREAKFAST</t>
  </si>
  <si>
    <t>LUNCH</t>
  </si>
  <si>
    <t>SNACKS</t>
  </si>
  <si>
    <t>DINNER</t>
  </si>
  <si>
    <t>Food</t>
  </si>
  <si>
    <t>Serving (gms)</t>
  </si>
  <si>
    <t>Calories</t>
  </si>
  <si>
    <t>Check</t>
  </si>
  <si>
    <t xml:space="preserve">Via packet </t>
  </si>
  <si>
    <t>Cocoa mix+Coffee creamer (4tsp)</t>
  </si>
  <si>
    <t>Full-fat granola with nuts &amp; fruit (3/4C)</t>
  </si>
  <si>
    <t>Whole milk powder (1/4C)</t>
  </si>
  <si>
    <t>Almond butter (2T packet)</t>
  </si>
  <si>
    <t xml:space="preserve">Almond-cashew-walnut-sesame sticks mix </t>
  </si>
  <si>
    <t>Dehydrated dinner (1 svg dry)</t>
  </si>
  <si>
    <t xml:space="preserve">Flavored drink packets </t>
  </si>
  <si>
    <t>Benedryl</t>
  </si>
  <si>
    <t>Immodium</t>
  </si>
  <si>
    <t>Aspirin/bufferin tabs</t>
  </si>
  <si>
    <t>Advil/Tylenol</t>
  </si>
  <si>
    <t>Weight each (oz)</t>
  </si>
  <si>
    <t>Bandaids - finger/knuckle</t>
  </si>
  <si>
    <t xml:space="preserve">Bandaids -   large (3"x4") </t>
  </si>
  <si>
    <t>Sani-hands and/or antiseptic pads</t>
  </si>
  <si>
    <t>Foot powder in small plastic container</t>
  </si>
  <si>
    <t>3x3" gauze pads</t>
  </si>
  <si>
    <t>2x2" gauze pads</t>
  </si>
  <si>
    <t>4x4" gauze pads</t>
  </si>
  <si>
    <t>5x9" sterile wound pads</t>
  </si>
  <si>
    <t>6x6" sterile wound pads</t>
  </si>
  <si>
    <t>Butterfly bandages or steri-strips - 4pack</t>
  </si>
  <si>
    <t>Antibiotic (1 oz tube Neosporin)</t>
  </si>
  <si>
    <t>benzoin swabs - 4pack</t>
  </si>
  <si>
    <t xml:space="preserve">non-latex sterile gloves-pair </t>
  </si>
  <si>
    <t># to share among group</t>
  </si>
  <si>
    <t>Hardside square 32 oz water bottle (widemouth)</t>
  </si>
  <si>
    <t>Large plastic map cover</t>
  </si>
  <si>
    <t>Small bottle hand sanitizer (1.5 oz)</t>
  </si>
  <si>
    <t>Small clippers</t>
  </si>
  <si>
    <t>Sm jar carmex (.25 oz)</t>
  </si>
  <si>
    <t>Eureka Spitfire Solo Tent in bag</t>
  </si>
  <si>
    <t>Base wgt</t>
  </si>
  <si>
    <t>Pack Weight</t>
  </si>
  <si>
    <t>Subtract Worn or consumable items</t>
  </si>
  <si>
    <t>Total Weight</t>
  </si>
  <si>
    <t>Group gear distributed among two packets</t>
  </si>
  <si>
    <t>Antiseptic spray (optional)</t>
  </si>
  <si>
    <t>handwarmer pack (optional)</t>
  </si>
  <si>
    <t>Quick-clot - 3.5x3.5" (optional)</t>
  </si>
  <si>
    <t>Instant cold pack (optional)</t>
  </si>
  <si>
    <t>Bandaids - regular 3/4"x2"</t>
  </si>
  <si>
    <t>Pepto bismol chewables</t>
  </si>
  <si>
    <t>2nd skin or other blister bandages</t>
  </si>
  <si>
    <t>Any personal meds, epi-pen or oral glucose</t>
  </si>
  <si>
    <t>Resupply</t>
  </si>
  <si>
    <t>Meal-Days</t>
  </si>
  <si>
    <t>share</t>
  </si>
  <si>
    <t>Jelly packet</t>
  </si>
  <si>
    <t>Backpacking Gear Checklist - Wind Rivers Highline Backpack</t>
  </si>
  <si>
    <t>Worn or</t>
  </si>
  <si>
    <t>Consumable?</t>
  </si>
  <si>
    <t>Gossamer Gear 60L backpack w/ waist belt &amp; pocket pouch</t>
  </si>
  <si>
    <t>sharing</t>
  </si>
  <si>
    <t>Revelations 20 degree quilt</t>
  </si>
  <si>
    <r>
      <t xml:space="preserve"> Eddie Bauer Karakoram 0</t>
    </r>
    <r>
      <rPr>
        <vertAlign val="superscript"/>
        <sz val="11"/>
        <color indexed="8"/>
        <rFont val="Calibri"/>
        <family val="2"/>
      </rPr>
      <t>o</t>
    </r>
    <r>
      <rPr>
        <sz val="11"/>
        <color theme="1"/>
        <rFont val="Calibri"/>
        <family val="2"/>
        <scheme val="minor"/>
      </rPr>
      <t xml:space="preserve"> sleeping bag</t>
    </r>
  </si>
  <si>
    <t>Silk sleep sack</t>
  </si>
  <si>
    <t>REI E-Vent Rain shell with hood</t>
  </si>
  <si>
    <t>OR Helium rain jacket with hood</t>
  </si>
  <si>
    <t>Frogg Togg rainpants</t>
  </si>
  <si>
    <t>Quick drying hiking shorts or skirt</t>
  </si>
  <si>
    <t>Expedition weight poly blend or fleece base layer bottoms</t>
  </si>
  <si>
    <t>Ultralight camp/water shoes</t>
  </si>
  <si>
    <t>Possum-Merino gloves</t>
  </si>
  <si>
    <t>Merino wool lightweight half-zip top</t>
  </si>
  <si>
    <t>Jetboil Flash stove with integrated cup</t>
  </si>
  <si>
    <t>4 ozButane canister</t>
  </si>
  <si>
    <t>3L BeFree filter Bag</t>
  </si>
  <si>
    <t>Lightweight spoon</t>
  </si>
  <si>
    <t>20' of lightweight paracord</t>
  </si>
  <si>
    <t>Packet "Wet Ones" wipes in quart zip-loc with extra zip-loc for used ones inside, and one tent stake for digging</t>
  </si>
  <si>
    <t>Sleeping pills, Ibuprofen, aspirin, Immodium in small pill container</t>
  </si>
  <si>
    <t>foot care kit:  Leucotape roll, blister bandages, sm scissors</t>
  </si>
  <si>
    <t>1L plastic Lifewater bottle</t>
  </si>
  <si>
    <t>Headlamp</t>
  </si>
  <si>
    <t>Microspikes</t>
  </si>
  <si>
    <t>1L water</t>
  </si>
  <si>
    <t>Wind Rivers Backpack</t>
  </si>
  <si>
    <t>Location</t>
  </si>
  <si>
    <t>Elev Gain</t>
  </si>
  <si>
    <t>Daily Miles</t>
  </si>
  <si>
    <t>Date</t>
  </si>
  <si>
    <t>Beaver Park - Granite Lk trail jct</t>
  </si>
  <si>
    <t>Elbow Lake</t>
  </si>
  <si>
    <t>8-9 Sept</t>
  </si>
  <si>
    <t>3-4</t>
  </si>
  <si>
    <t>Sandpoint Lake - Middle Fork tr jct</t>
  </si>
  <si>
    <t>East Fork River xing</t>
  </si>
  <si>
    <t>Valentine Lake</t>
  </si>
  <si>
    <t>Lonesome Lake (Cirque of the Towers)</t>
  </si>
  <si>
    <t>14-15 Sept</t>
  </si>
  <si>
    <t>9-10</t>
  </si>
  <si>
    <t>Big Sandy Lodge</t>
  </si>
  <si>
    <t>Somewhere along the way home</t>
  </si>
  <si>
    <t>Breakfast</t>
  </si>
  <si>
    <t>Lunch-Snacks</t>
  </si>
  <si>
    <t>Dinner</t>
  </si>
  <si>
    <t>Camp</t>
  </si>
  <si>
    <t>Macadamia nuts (2 oz)</t>
  </si>
  <si>
    <t>Peanut or almond M&amp;Ms (15 pcs)</t>
  </si>
  <si>
    <t>Almond Roca 3-pack</t>
  </si>
  <si>
    <t>Jack Wolfskin Puffy Pants</t>
  </si>
  <si>
    <t>Down Booties with hard sole</t>
  </si>
  <si>
    <t>Midweight long-sleeve Exped weight base layer top</t>
  </si>
  <si>
    <t>Short waterproof gaiters</t>
  </si>
  <si>
    <t>Long hooded puffy jacket</t>
  </si>
  <si>
    <t>2 Lightweight stuff sack (to carry  food)</t>
  </si>
  <si>
    <t>Hardside Nalgene 1L bottle (for hot water at night)</t>
  </si>
  <si>
    <t>Phone &amp; 20000 MAH power pack</t>
  </si>
  <si>
    <t>at start of heaviest day after resupply</t>
  </si>
  <si>
    <t>max</t>
  </si>
  <si>
    <t>Instant cream soup mix (1 pkt)</t>
  </si>
  <si>
    <t>average calories per gram for total menu</t>
  </si>
  <si>
    <t xml:space="preserve"># Servings to pack </t>
  </si>
  <si>
    <t>Total Gms to Pack</t>
  </si>
  <si>
    <t>Baldy Lakes Jct - out</t>
  </si>
  <si>
    <t>calories per day for 4.5 days  (check)</t>
  </si>
  <si>
    <t>food weight per day for 4.5 days (lbs) - check</t>
  </si>
  <si>
    <t>TOTALS</t>
  </si>
  <si>
    <t>Island Lake - 2 nights</t>
  </si>
  <si>
    <t>Start - Rivera Lodge Pinedale</t>
  </si>
  <si>
    <t>Stonefire Naan bread (1/2 piece)</t>
  </si>
  <si>
    <t>Calories/Gram</t>
  </si>
  <si>
    <t>BACKPACK TRIP FOOD CHECKLIST - Five-Day Backpack</t>
  </si>
  <si>
    <t>Five Day Backpack Meal Calendar Example</t>
  </si>
  <si>
    <t>OR:  Instant oatmeal with flaxseed, coconut, raisins and seeds (1C)</t>
  </si>
  <si>
    <t>OR:  Hard cheese (2 oz serving)</t>
  </si>
  <si>
    <t>WITH:  Mustard and mayo packets</t>
  </si>
  <si>
    <t>ON:  Oroweat english muffin 2 halves</t>
  </si>
  <si>
    <t>OR:  Packaged Strawberry Harvest salad with dressing</t>
  </si>
  <si>
    <t>OR:  Jalapeno-cheddar wrap - large (1)</t>
  </si>
  <si>
    <t>OR:  Keeblers Samoa cookies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</si>
</sst>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i/>
      <sz val="14"/>
      <color indexed="8"/>
      <name val="Calibri"/>
      <family val="2"/>
    </font>
    <font>
      <sz val="16"/>
      <color indexed="8"/>
      <name val="Calibri"/>
      <family val="2"/>
    </font>
    <font>
      <i/>
      <sz val="16"/>
      <color indexed="8"/>
      <name val="Calibri"/>
      <family val="2"/>
    </font>
    <font>
      <b/>
      <sz val="18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0" borderId="9" xfId="0" applyFont="1" applyBorder="1"/>
    <xf numFmtId="0" fontId="0" fillId="0" borderId="4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wrapText="1"/>
    </xf>
    <xf numFmtId="0" fontId="0" fillId="0" borderId="14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wrapText="1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2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 wrapText="1"/>
    </xf>
    <xf numFmtId="0" fontId="5" fillId="0" borderId="18" xfId="0" applyFont="1" applyBorder="1"/>
    <xf numFmtId="0" fontId="5" fillId="0" borderId="23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6" fillId="0" borderId="13" xfId="0" applyFont="1" applyBorder="1"/>
    <xf numFmtId="1" fontId="6" fillId="0" borderId="26" xfId="0" applyNumberFormat="1" applyFont="1" applyBorder="1" applyAlignment="1">
      <alignment horizontal="center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1" fontId="6" fillId="0" borderId="27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0" fillId="0" borderId="24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5" xfId="0" applyBorder="1"/>
    <xf numFmtId="0" fontId="0" fillId="0" borderId="34" xfId="0" applyBorder="1"/>
    <xf numFmtId="0" fontId="0" fillId="0" borderId="26" xfId="0" applyBorder="1"/>
    <xf numFmtId="0" fontId="0" fillId="0" borderId="35" xfId="0" applyBorder="1"/>
    <xf numFmtId="0" fontId="0" fillId="0" borderId="36" xfId="0" applyBorder="1"/>
    <xf numFmtId="164" fontId="0" fillId="0" borderId="1" xfId="0" applyNumberFormat="1" applyBorder="1"/>
    <xf numFmtId="0" fontId="1" fillId="0" borderId="38" xfId="0" applyFont="1" applyBorder="1"/>
    <xf numFmtId="0" fontId="1" fillId="0" borderId="0" xfId="0" applyFont="1" applyAlignment="1">
      <alignment horizontal="left"/>
    </xf>
    <xf numFmtId="164" fontId="1" fillId="2" borderId="18" xfId="0" applyNumberFormat="1" applyFont="1" applyFill="1" applyBorder="1"/>
    <xf numFmtId="0" fontId="10" fillId="0" borderId="0" xfId="0" applyFont="1"/>
    <xf numFmtId="164" fontId="0" fillId="0" borderId="0" xfId="0" applyNumberFormat="1" applyAlignment="1">
      <alignment horizontal="center"/>
    </xf>
    <xf numFmtId="0" fontId="0" fillId="0" borderId="39" xfId="0" applyBorder="1"/>
    <xf numFmtId="164" fontId="0" fillId="0" borderId="37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1" fontId="6" fillId="0" borderId="24" xfId="0" applyNumberFormat="1" applyFont="1" applyBorder="1" applyAlignment="1" applyProtection="1">
      <alignment horizontal="center"/>
      <protection locked="0"/>
    </xf>
    <xf numFmtId="164" fontId="6" fillId="0" borderId="13" xfId="0" applyNumberFormat="1" applyFont="1" applyBorder="1" applyAlignment="1" applyProtection="1">
      <alignment horizontal="center"/>
      <protection locked="0"/>
    </xf>
    <xf numFmtId="1" fontId="6" fillId="0" borderId="28" xfId="0" applyNumberFormat="1" applyFont="1" applyBorder="1" applyAlignment="1" applyProtection="1">
      <alignment horizontal="center"/>
      <protection locked="0"/>
    </xf>
    <xf numFmtId="164" fontId="6" fillId="0" borderId="28" xfId="0" applyNumberFormat="1" applyFont="1" applyBorder="1" applyAlignment="1" applyProtection="1">
      <alignment horizontal="center"/>
      <protection locked="0"/>
    </xf>
    <xf numFmtId="1" fontId="9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3" fillId="0" borderId="0" xfId="0" applyFont="1"/>
    <xf numFmtId="1" fontId="3" fillId="0" borderId="0" xfId="0" applyNumberFormat="1" applyFont="1"/>
    <xf numFmtId="164" fontId="3" fillId="0" borderId="0" xfId="0" applyNumberFormat="1" applyFont="1"/>
    <xf numFmtId="1" fontId="0" fillId="0" borderId="0" xfId="0" applyNumberFormat="1"/>
    <xf numFmtId="0" fontId="2" fillId="0" borderId="22" xfId="0" applyFont="1" applyBorder="1" applyAlignment="1">
      <alignment horizontal="center"/>
    </xf>
    <xf numFmtId="0" fontId="12" fillId="0" borderId="0" xfId="0" applyFont="1"/>
    <xf numFmtId="0" fontId="2" fillId="0" borderId="21" xfId="0" applyFont="1" applyBorder="1"/>
    <xf numFmtId="0" fontId="3" fillId="0" borderId="25" xfId="0" applyFont="1" applyBorder="1"/>
    <xf numFmtId="0" fontId="3" fillId="0" borderId="8" xfId="0" applyFont="1" applyBorder="1" applyAlignment="1">
      <alignment horizontal="center"/>
    </xf>
    <xf numFmtId="16" fontId="3" fillId="0" borderId="8" xfId="0" applyNumberFormat="1" applyFont="1" applyBorder="1" applyAlignment="1">
      <alignment horizontal="right"/>
    </xf>
    <xf numFmtId="0" fontId="3" fillId="0" borderId="26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41" xfId="0" applyFont="1" applyBorder="1" applyAlignment="1">
      <alignment horizontal="center"/>
    </xf>
    <xf numFmtId="16" fontId="3" fillId="0" borderId="1" xfId="0" applyNumberFormat="1" applyFont="1" applyBorder="1" applyAlignment="1">
      <alignment horizontal="right"/>
    </xf>
    <xf numFmtId="0" fontId="3" fillId="0" borderId="26" xfId="0" applyFont="1" applyBorder="1" applyAlignment="1">
      <alignment horizontal="left"/>
    </xf>
    <xf numFmtId="16" fontId="3" fillId="0" borderId="41" xfId="0" quotePrefix="1" applyNumberFormat="1" applyFont="1" applyBorder="1" applyAlignment="1">
      <alignment horizontal="center"/>
    </xf>
    <xf numFmtId="16" fontId="3" fillId="0" borderId="1" xfId="0" applyNumberFormat="1" applyFont="1" applyBorder="1"/>
    <xf numFmtId="16" fontId="3" fillId="0" borderId="1" xfId="0" quotePrefix="1" applyNumberFormat="1" applyFont="1" applyBorder="1" applyAlignment="1">
      <alignment horizontal="right"/>
    </xf>
    <xf numFmtId="0" fontId="3" fillId="0" borderId="36" xfId="0" applyFont="1" applyBorder="1"/>
    <xf numFmtId="0" fontId="3" fillId="0" borderId="42" xfId="0" applyFont="1" applyBorder="1"/>
    <xf numFmtId="0" fontId="3" fillId="0" borderId="42" xfId="0" applyFont="1" applyBorder="1" applyAlignment="1">
      <alignment horizontal="center"/>
    </xf>
    <xf numFmtId="16" fontId="3" fillId="0" borderId="42" xfId="0" applyNumberFormat="1" applyFont="1" applyBorder="1"/>
    <xf numFmtId="0" fontId="3" fillId="0" borderId="43" xfId="0" applyFont="1" applyBorder="1" applyAlignment="1">
      <alignment horizontal="center"/>
    </xf>
    <xf numFmtId="0" fontId="0" fillId="3" borderId="0" xfId="0" applyFill="1"/>
    <xf numFmtId="0" fontId="3" fillId="0" borderId="34" xfId="0" applyFont="1" applyBorder="1" applyAlignment="1">
      <alignment wrapText="1"/>
    </xf>
    <xf numFmtId="0" fontId="3" fillId="0" borderId="44" xfId="0" applyFont="1" applyBorder="1" applyAlignment="1">
      <alignment horizontal="center"/>
    </xf>
    <xf numFmtId="0" fontId="3" fillId="0" borderId="44" xfId="0" applyFont="1" applyBorder="1"/>
    <xf numFmtId="16" fontId="3" fillId="0" borderId="44" xfId="0" applyNumberFormat="1" applyFont="1" applyBorder="1"/>
    <xf numFmtId="0" fontId="3" fillId="0" borderId="45" xfId="0" applyFont="1" applyBorder="1" applyAlignment="1">
      <alignment horizontal="center"/>
    </xf>
    <xf numFmtId="16" fontId="3" fillId="0" borderId="42" xfId="0" applyNumberFormat="1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" fontId="3" fillId="0" borderId="2" xfId="0" quotePrefix="1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2" borderId="1" xfId="0" applyFill="1" applyBorder="1"/>
    <xf numFmtId="0" fontId="0" fillId="2" borderId="47" xfId="0" applyFill="1" applyBorder="1"/>
    <xf numFmtId="0" fontId="0" fillId="2" borderId="8" xfId="0" applyFill="1" applyBorder="1"/>
    <xf numFmtId="0" fontId="0" fillId="2" borderId="40" xfId="0" applyFill="1" applyBorder="1"/>
    <xf numFmtId="0" fontId="0" fillId="2" borderId="48" xfId="0" applyFill="1" applyBorder="1"/>
    <xf numFmtId="0" fontId="0" fillId="2" borderId="41" xfId="0" applyFill="1" applyBorder="1"/>
    <xf numFmtId="0" fontId="0" fillId="2" borderId="49" xfId="0" applyFill="1" applyBorder="1"/>
    <xf numFmtId="0" fontId="0" fillId="2" borderId="42" xfId="0" applyFill="1" applyBorder="1"/>
    <xf numFmtId="0" fontId="0" fillId="0" borderId="43" xfId="0" applyBorder="1"/>
    <xf numFmtId="0" fontId="6" fillId="0" borderId="12" xfId="0" applyFont="1" applyBorder="1"/>
    <xf numFmtId="1" fontId="6" fillId="0" borderId="25" xfId="0" applyNumberFormat="1" applyFont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1" fontId="6" fillId="0" borderId="12" xfId="0" applyNumberFormat="1" applyFont="1" applyBorder="1" applyAlignment="1" applyProtection="1">
      <alignment horizontal="center"/>
      <protection locked="0"/>
    </xf>
    <xf numFmtId="164" fontId="6" fillId="0" borderId="12" xfId="0" applyNumberFormat="1" applyFont="1" applyBorder="1" applyAlignment="1" applyProtection="1">
      <alignment horizontal="center"/>
      <protection locked="0"/>
    </xf>
    <xf numFmtId="1" fontId="6" fillId="0" borderId="36" xfId="0" applyNumberFormat="1" applyFont="1" applyBorder="1" applyAlignment="1">
      <alignment horizontal="center"/>
    </xf>
    <xf numFmtId="164" fontId="6" fillId="0" borderId="14" xfId="0" applyNumberFormat="1" applyFont="1" applyBorder="1" applyAlignment="1" applyProtection="1">
      <alignment horizontal="center"/>
      <protection locked="0"/>
    </xf>
    <xf numFmtId="0" fontId="6" fillId="0" borderId="14" xfId="0" applyFont="1" applyBorder="1"/>
    <xf numFmtId="164" fontId="6" fillId="0" borderId="12" xfId="0" applyNumberFormat="1" applyFont="1" applyBorder="1" applyAlignment="1">
      <alignment horizontal="center"/>
    </xf>
    <xf numFmtId="1" fontId="6" fillId="0" borderId="50" xfId="0" applyNumberFormat="1" applyFont="1" applyBorder="1" applyAlignment="1" applyProtection="1">
      <alignment horizontal="center"/>
      <protection locked="0"/>
    </xf>
    <xf numFmtId="1" fontId="6" fillId="0" borderId="51" xfId="0" applyNumberFormat="1" applyFont="1" applyBorder="1" applyAlignment="1" applyProtection="1">
      <alignment horizontal="center"/>
      <protection locked="0"/>
    </xf>
    <xf numFmtId="1" fontId="6" fillId="0" borderId="52" xfId="0" applyNumberFormat="1" applyFont="1" applyBorder="1" applyAlignment="1" applyProtection="1">
      <alignment horizontal="center"/>
      <protection locked="0"/>
    </xf>
    <xf numFmtId="0" fontId="5" fillId="0" borderId="21" xfId="0" applyFont="1" applyBorder="1" applyAlignment="1">
      <alignment horizontal="center" wrapText="1"/>
    </xf>
    <xf numFmtId="164" fontId="6" fillId="0" borderId="13" xfId="0" applyNumberFormat="1" applyFon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4" fontId="6" fillId="0" borderId="31" xfId="0" applyNumberFormat="1" applyFont="1" applyBorder="1" applyAlignment="1">
      <alignment horizontal="center"/>
    </xf>
    <xf numFmtId="1" fontId="6" fillId="0" borderId="53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2" xfId="0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0" fontId="6" fillId="0" borderId="24" xfId="0" applyFont="1" applyBorder="1"/>
    <xf numFmtId="1" fontId="6" fillId="0" borderId="34" xfId="0" applyNumberFormat="1" applyFont="1" applyBorder="1" applyAlignment="1">
      <alignment horizontal="center"/>
    </xf>
    <xf numFmtId="1" fontId="6" fillId="0" borderId="54" xfId="0" applyNumberFormat="1" applyFont="1" applyBorder="1" applyAlignment="1" applyProtection="1">
      <alignment horizontal="center"/>
      <protection locked="0"/>
    </xf>
    <xf numFmtId="164" fontId="6" fillId="0" borderId="24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5"/>
  <sheetViews>
    <sheetView workbookViewId="0">
      <selection activeCell="H50" sqref="H50"/>
    </sheetView>
  </sheetViews>
  <sheetFormatPr defaultRowHeight="15" x14ac:dyDescent="0.25"/>
  <cols>
    <col min="1" max="1" width="3.28515625" customWidth="1"/>
    <col min="2" max="2" width="52.28515625" customWidth="1"/>
    <col min="3" max="4" width="12" customWidth="1"/>
    <col min="5" max="5" width="3.85546875" customWidth="1"/>
    <col min="6" max="6" width="11.140625" customWidth="1"/>
    <col min="7" max="7" width="9.140625" customWidth="1"/>
  </cols>
  <sheetData>
    <row r="1" spans="1:8" ht="23.25" x14ac:dyDescent="0.35">
      <c r="A1" s="62" t="s">
        <v>152</v>
      </c>
    </row>
    <row r="2" spans="1:8" ht="27.75" customHeight="1" x14ac:dyDescent="0.25">
      <c r="F2" s="140" t="s">
        <v>180</v>
      </c>
      <c r="H2" s="1" t="s">
        <v>153</v>
      </c>
    </row>
    <row r="3" spans="1:8" s="1" customFormat="1" x14ac:dyDescent="0.25">
      <c r="A3" s="1" t="s">
        <v>61</v>
      </c>
      <c r="C3" s="22" t="s">
        <v>67</v>
      </c>
      <c r="D3" s="22" t="s">
        <v>89</v>
      </c>
      <c r="F3" s="140"/>
      <c r="G3" s="22" t="s">
        <v>101</v>
      </c>
      <c r="H3" s="1" t="s">
        <v>154</v>
      </c>
    </row>
    <row r="4" spans="1:8" x14ac:dyDescent="0.25">
      <c r="A4" s="3"/>
      <c r="B4" s="3" t="s">
        <v>22</v>
      </c>
      <c r="C4" s="3">
        <v>48.9</v>
      </c>
      <c r="D4" s="3"/>
      <c r="F4" s="3">
        <f t="shared" ref="F4:F18" si="0">C4*D4</f>
        <v>0</v>
      </c>
      <c r="G4" s="3"/>
    </row>
    <row r="5" spans="1:8" x14ac:dyDescent="0.25">
      <c r="A5" s="3"/>
      <c r="B5" s="3" t="s">
        <v>83</v>
      </c>
      <c r="C5" s="3">
        <v>44.2</v>
      </c>
      <c r="D5" s="3"/>
      <c r="F5" s="3">
        <f t="shared" si="0"/>
        <v>0</v>
      </c>
      <c r="G5" s="3"/>
    </row>
    <row r="6" spans="1:8" x14ac:dyDescent="0.25">
      <c r="A6" s="3"/>
      <c r="B6" s="3" t="s">
        <v>155</v>
      </c>
      <c r="C6" s="3">
        <v>29.1</v>
      </c>
      <c r="D6" s="3">
        <v>1</v>
      </c>
      <c r="F6" s="3">
        <f t="shared" si="0"/>
        <v>29.1</v>
      </c>
      <c r="G6" s="3"/>
    </row>
    <row r="7" spans="1:8" x14ac:dyDescent="0.25">
      <c r="A7" s="3"/>
      <c r="B7" s="3" t="s">
        <v>28</v>
      </c>
      <c r="C7" s="3">
        <v>3.4</v>
      </c>
      <c r="D7" s="3">
        <v>0</v>
      </c>
      <c r="F7" s="3">
        <f t="shared" si="0"/>
        <v>0</v>
      </c>
      <c r="G7" s="3"/>
    </row>
    <row r="8" spans="1:8" ht="15" customHeight="1" x14ac:dyDescent="0.25">
      <c r="A8" s="3"/>
      <c r="B8" s="3" t="s">
        <v>40</v>
      </c>
      <c r="C8" s="3">
        <v>2.4</v>
      </c>
      <c r="D8" s="3">
        <v>1</v>
      </c>
      <c r="F8" s="3">
        <f t="shared" si="0"/>
        <v>2.4</v>
      </c>
      <c r="G8" s="3"/>
    </row>
    <row r="9" spans="1:8" ht="15" customHeight="1" x14ac:dyDescent="0.25">
      <c r="A9" s="3"/>
      <c r="B9" s="6" t="s">
        <v>134</v>
      </c>
      <c r="C9" s="6">
        <v>46</v>
      </c>
      <c r="D9" s="6">
        <v>0</v>
      </c>
      <c r="F9" s="3">
        <f t="shared" si="0"/>
        <v>0</v>
      </c>
      <c r="G9" s="6"/>
    </row>
    <row r="10" spans="1:8" x14ac:dyDescent="0.25">
      <c r="A10" s="3"/>
      <c r="B10" s="6" t="s">
        <v>66</v>
      </c>
      <c r="C10" s="6">
        <f>37.8+19</f>
        <v>56.8</v>
      </c>
      <c r="D10" s="6">
        <v>0.5</v>
      </c>
      <c r="F10" s="3">
        <f t="shared" si="0"/>
        <v>28.4</v>
      </c>
      <c r="G10" s="6"/>
      <c r="H10" t="s">
        <v>156</v>
      </c>
    </row>
    <row r="11" spans="1:8" x14ac:dyDescent="0.25">
      <c r="A11" s="3"/>
      <c r="B11" s="6" t="s">
        <v>157</v>
      </c>
      <c r="C11" s="6">
        <v>19</v>
      </c>
      <c r="D11" s="6">
        <v>0</v>
      </c>
      <c r="F11" s="3">
        <f t="shared" si="0"/>
        <v>0</v>
      </c>
      <c r="G11" s="6"/>
    </row>
    <row r="12" spans="1:8" ht="17.25" x14ac:dyDescent="0.25">
      <c r="A12" s="3"/>
      <c r="B12" s="6" t="s">
        <v>158</v>
      </c>
      <c r="C12" s="6">
        <f>45.2-4.8</f>
        <v>40.400000000000006</v>
      </c>
      <c r="D12" s="6">
        <v>1</v>
      </c>
      <c r="F12" s="3">
        <f t="shared" si="0"/>
        <v>40.400000000000006</v>
      </c>
      <c r="G12" s="6"/>
    </row>
    <row r="13" spans="1:8" x14ac:dyDescent="0.25">
      <c r="A13" s="3"/>
      <c r="B13" s="6" t="s">
        <v>49</v>
      </c>
      <c r="C13" s="6">
        <v>2.5</v>
      </c>
      <c r="D13" s="6"/>
      <c r="F13" s="3">
        <f t="shared" si="0"/>
        <v>0</v>
      </c>
      <c r="G13" s="6"/>
    </row>
    <row r="14" spans="1:8" x14ac:dyDescent="0.25">
      <c r="A14" s="3"/>
      <c r="B14" s="6" t="s">
        <v>50</v>
      </c>
      <c r="C14" s="6">
        <v>2.5</v>
      </c>
      <c r="D14" s="6"/>
      <c r="F14" s="3">
        <f t="shared" si="0"/>
        <v>0</v>
      </c>
      <c r="G14" s="6"/>
    </row>
    <row r="15" spans="1:8" x14ac:dyDescent="0.25">
      <c r="A15" s="3"/>
      <c r="B15" s="6" t="s">
        <v>80</v>
      </c>
      <c r="C15" s="6">
        <v>2.8</v>
      </c>
      <c r="D15" s="6"/>
      <c r="F15" s="3">
        <f t="shared" si="0"/>
        <v>0</v>
      </c>
      <c r="G15" s="6"/>
    </row>
    <row r="16" spans="1:8" x14ac:dyDescent="0.25">
      <c r="A16" s="3"/>
      <c r="B16" s="3" t="s">
        <v>159</v>
      </c>
      <c r="C16" s="3">
        <v>4.4000000000000004</v>
      </c>
      <c r="D16" s="3">
        <v>1</v>
      </c>
      <c r="F16" s="3">
        <f t="shared" si="0"/>
        <v>4.4000000000000004</v>
      </c>
      <c r="G16" s="3"/>
    </row>
    <row r="17" spans="1:8" x14ac:dyDescent="0.25">
      <c r="A17" s="3"/>
      <c r="B17" s="3" t="s">
        <v>4</v>
      </c>
      <c r="C17" s="3">
        <v>9.6</v>
      </c>
      <c r="D17" s="3">
        <v>1</v>
      </c>
      <c r="F17" s="3">
        <f t="shared" si="0"/>
        <v>9.6</v>
      </c>
      <c r="G17" s="3"/>
    </row>
    <row r="18" spans="1:8" x14ac:dyDescent="0.25">
      <c r="A18" s="3"/>
      <c r="B18" s="3" t="s">
        <v>3</v>
      </c>
      <c r="C18" s="3">
        <v>2.8</v>
      </c>
      <c r="D18" s="3">
        <v>1</v>
      </c>
      <c r="F18" s="3">
        <f t="shared" si="0"/>
        <v>2.8</v>
      </c>
      <c r="G18" s="3"/>
    </row>
    <row r="19" spans="1:8" s="1" customFormat="1" x14ac:dyDescent="0.25">
      <c r="C19" s="23" t="s">
        <v>15</v>
      </c>
      <c r="D19" s="24"/>
      <c r="F19" s="1">
        <f>SUM(F4:F18)</f>
        <v>117.10000000000001</v>
      </c>
      <c r="G19" s="23"/>
    </row>
    <row r="20" spans="1:8" x14ac:dyDescent="0.25">
      <c r="A20" s="1" t="s">
        <v>7</v>
      </c>
    </row>
    <row r="21" spans="1:8" x14ac:dyDescent="0.25">
      <c r="A21" s="3"/>
      <c r="B21" s="17" t="s">
        <v>160</v>
      </c>
      <c r="C21" s="3">
        <v>11.8</v>
      </c>
      <c r="D21" s="3">
        <v>1</v>
      </c>
      <c r="F21" s="3">
        <f t="shared" ref="F21:F52" si="1">C21*D21</f>
        <v>11.8</v>
      </c>
      <c r="G21" s="3"/>
    </row>
    <row r="22" spans="1:8" x14ac:dyDescent="0.25">
      <c r="A22" s="3"/>
      <c r="B22" s="17" t="s">
        <v>161</v>
      </c>
      <c r="C22" s="3">
        <v>8</v>
      </c>
      <c r="D22" s="3"/>
      <c r="F22" s="3">
        <f t="shared" si="1"/>
        <v>0</v>
      </c>
      <c r="G22" s="3"/>
    </row>
    <row r="23" spans="1:8" x14ac:dyDescent="0.25">
      <c r="A23" s="3"/>
      <c r="B23" s="17" t="s">
        <v>41</v>
      </c>
      <c r="C23" s="3">
        <v>8.4</v>
      </c>
      <c r="D23" s="3">
        <v>1</v>
      </c>
      <c r="F23" s="3">
        <f t="shared" si="1"/>
        <v>8.4</v>
      </c>
      <c r="G23" s="3"/>
    </row>
    <row r="24" spans="1:8" x14ac:dyDescent="0.25">
      <c r="A24" s="3"/>
      <c r="B24" s="17" t="s">
        <v>162</v>
      </c>
      <c r="C24" s="3">
        <v>5</v>
      </c>
      <c r="D24" s="3">
        <v>1</v>
      </c>
      <c r="F24" s="3">
        <f>C24*D24</f>
        <v>5</v>
      </c>
      <c r="G24" s="3"/>
    </row>
    <row r="25" spans="1:8" x14ac:dyDescent="0.25">
      <c r="A25" s="3"/>
      <c r="B25" s="17" t="s">
        <v>51</v>
      </c>
      <c r="C25" s="3">
        <v>3.9</v>
      </c>
      <c r="D25" s="3">
        <v>2</v>
      </c>
      <c r="F25" s="3">
        <f t="shared" si="1"/>
        <v>7.8</v>
      </c>
      <c r="G25" s="3"/>
      <c r="H25">
        <v>2</v>
      </c>
    </row>
    <row r="26" spans="1:8" x14ac:dyDescent="0.25">
      <c r="A26" s="3"/>
      <c r="B26" s="17" t="s">
        <v>21</v>
      </c>
      <c r="C26" s="3">
        <v>2</v>
      </c>
      <c r="D26" s="3">
        <v>1</v>
      </c>
      <c r="F26" s="3">
        <v>4</v>
      </c>
      <c r="G26" s="3"/>
      <c r="H26">
        <v>1</v>
      </c>
    </row>
    <row r="27" spans="1:8" x14ac:dyDescent="0.25">
      <c r="A27" s="3"/>
      <c r="B27" s="17" t="s">
        <v>70</v>
      </c>
      <c r="C27" s="3">
        <v>5.2</v>
      </c>
      <c r="D27" s="3"/>
      <c r="F27" s="3">
        <f t="shared" si="1"/>
        <v>0</v>
      </c>
      <c r="G27" s="3"/>
    </row>
    <row r="28" spans="1:8" x14ac:dyDescent="0.25">
      <c r="A28" s="3"/>
      <c r="B28" s="17" t="s">
        <v>71</v>
      </c>
      <c r="C28" s="3">
        <v>5.5</v>
      </c>
      <c r="D28" s="3"/>
      <c r="F28" s="3">
        <f t="shared" si="1"/>
        <v>0</v>
      </c>
      <c r="G28" s="3"/>
    </row>
    <row r="29" spans="1:8" x14ac:dyDescent="0.25">
      <c r="A29" s="3"/>
      <c r="B29" s="17" t="s">
        <v>206</v>
      </c>
      <c r="C29" s="3">
        <v>8.1</v>
      </c>
      <c r="D29" s="3">
        <v>1</v>
      </c>
      <c r="F29" s="3">
        <f t="shared" si="1"/>
        <v>8.1</v>
      </c>
      <c r="G29" s="3"/>
    </row>
    <row r="30" spans="1:8" x14ac:dyDescent="0.25">
      <c r="A30" s="3"/>
      <c r="B30" s="17" t="s">
        <v>164</v>
      </c>
      <c r="C30" s="3">
        <v>8</v>
      </c>
      <c r="D30" s="3">
        <v>1</v>
      </c>
      <c r="F30" s="3">
        <f t="shared" si="1"/>
        <v>8</v>
      </c>
      <c r="G30" s="3"/>
      <c r="H30">
        <v>8</v>
      </c>
    </row>
    <row r="31" spans="1:8" x14ac:dyDescent="0.25">
      <c r="A31" s="3"/>
      <c r="B31" s="17" t="s">
        <v>204</v>
      </c>
      <c r="C31" s="3">
        <v>10</v>
      </c>
      <c r="D31" s="3">
        <v>1</v>
      </c>
      <c r="F31" s="3">
        <f t="shared" si="1"/>
        <v>10</v>
      </c>
      <c r="G31" s="3"/>
    </row>
    <row r="32" spans="1:8" x14ac:dyDescent="0.25">
      <c r="A32" s="3"/>
      <c r="B32" s="17" t="s">
        <v>205</v>
      </c>
      <c r="C32" s="3">
        <v>16</v>
      </c>
      <c r="D32" s="3">
        <v>1</v>
      </c>
      <c r="F32" s="3">
        <f t="shared" si="1"/>
        <v>16</v>
      </c>
      <c r="G32" s="3"/>
    </row>
    <row r="33" spans="1:8" x14ac:dyDescent="0.25">
      <c r="A33" s="3"/>
      <c r="B33" s="17" t="s">
        <v>43</v>
      </c>
      <c r="C33" s="3">
        <v>4.4000000000000004</v>
      </c>
      <c r="D33" s="3">
        <v>2</v>
      </c>
      <c r="F33" s="3">
        <f t="shared" si="1"/>
        <v>8.8000000000000007</v>
      </c>
      <c r="G33" s="3"/>
      <c r="H33">
        <v>4.4000000000000004</v>
      </c>
    </row>
    <row r="34" spans="1:8" x14ac:dyDescent="0.25">
      <c r="A34" s="3"/>
      <c r="B34" s="17" t="s">
        <v>42</v>
      </c>
      <c r="C34" s="3">
        <v>4.5999999999999996</v>
      </c>
      <c r="D34" s="3"/>
      <c r="F34" s="3">
        <f t="shared" si="1"/>
        <v>0</v>
      </c>
      <c r="G34" s="3"/>
    </row>
    <row r="35" spans="1:8" x14ac:dyDescent="0.25">
      <c r="A35" s="3"/>
      <c r="B35" s="17" t="s">
        <v>46</v>
      </c>
      <c r="C35" s="3">
        <v>6.3</v>
      </c>
      <c r="D35" s="3"/>
      <c r="F35" s="3">
        <f t="shared" si="1"/>
        <v>0</v>
      </c>
      <c r="G35" s="3"/>
    </row>
    <row r="36" spans="1:8" x14ac:dyDescent="0.25">
      <c r="A36" s="3"/>
      <c r="B36" s="17" t="s">
        <v>163</v>
      </c>
      <c r="C36" s="3">
        <v>6</v>
      </c>
      <c r="D36" s="3">
        <v>1</v>
      </c>
      <c r="F36" s="3">
        <f>C36*D36</f>
        <v>6</v>
      </c>
      <c r="G36" s="3"/>
      <c r="H36">
        <f>F36</f>
        <v>6</v>
      </c>
    </row>
    <row r="37" spans="1:8" x14ac:dyDescent="0.25">
      <c r="A37" s="3"/>
      <c r="B37" s="17" t="s">
        <v>44</v>
      </c>
      <c r="C37" s="3">
        <v>13</v>
      </c>
      <c r="D37" s="3">
        <v>1</v>
      </c>
      <c r="F37" s="3">
        <f t="shared" si="1"/>
        <v>13</v>
      </c>
      <c r="G37" s="3"/>
      <c r="H37">
        <v>0</v>
      </c>
    </row>
    <row r="38" spans="1:8" x14ac:dyDescent="0.25">
      <c r="A38" s="3"/>
      <c r="B38" s="17" t="s">
        <v>45</v>
      </c>
      <c r="C38" s="3">
        <v>9.9</v>
      </c>
      <c r="D38" s="3"/>
      <c r="F38" s="3">
        <f t="shared" si="1"/>
        <v>0</v>
      </c>
      <c r="G38" s="3"/>
    </row>
    <row r="39" spans="1:8" x14ac:dyDescent="0.25">
      <c r="A39" s="3"/>
      <c r="B39" s="17" t="s">
        <v>165</v>
      </c>
      <c r="C39" s="3">
        <v>7</v>
      </c>
      <c r="D39" s="3">
        <v>1</v>
      </c>
      <c r="F39" s="3">
        <f t="shared" si="1"/>
        <v>7</v>
      </c>
      <c r="G39" s="3"/>
    </row>
    <row r="40" spans="1:8" x14ac:dyDescent="0.25">
      <c r="A40" s="3"/>
      <c r="B40" s="17" t="s">
        <v>53</v>
      </c>
      <c r="C40" s="3">
        <v>1.4</v>
      </c>
      <c r="D40" s="3">
        <v>1</v>
      </c>
      <c r="F40" s="3">
        <f t="shared" si="1"/>
        <v>1.4</v>
      </c>
      <c r="G40" s="3"/>
    </row>
    <row r="41" spans="1:8" x14ac:dyDescent="0.25">
      <c r="A41" s="3"/>
      <c r="B41" s="17" t="s">
        <v>166</v>
      </c>
      <c r="C41" s="3">
        <v>2.6</v>
      </c>
      <c r="D41" s="3">
        <v>1</v>
      </c>
      <c r="F41" s="3">
        <f t="shared" si="1"/>
        <v>2.6</v>
      </c>
      <c r="G41" s="3"/>
    </row>
    <row r="42" spans="1:8" x14ac:dyDescent="0.25">
      <c r="A42" s="3"/>
      <c r="B42" s="17" t="s">
        <v>54</v>
      </c>
      <c r="C42" s="3">
        <v>2.5</v>
      </c>
      <c r="D42" s="3">
        <v>1</v>
      </c>
      <c r="F42" s="3">
        <f t="shared" si="1"/>
        <v>2.5</v>
      </c>
      <c r="G42" s="3"/>
    </row>
    <row r="43" spans="1:8" x14ac:dyDescent="0.25">
      <c r="A43" s="3"/>
      <c r="B43" s="17" t="s">
        <v>55</v>
      </c>
      <c r="C43" s="3">
        <v>2.4</v>
      </c>
      <c r="D43" s="3"/>
      <c r="F43" s="3">
        <f t="shared" si="1"/>
        <v>0</v>
      </c>
      <c r="G43" s="3"/>
    </row>
    <row r="44" spans="1:8" x14ac:dyDescent="0.25">
      <c r="A44" s="3"/>
      <c r="B44" s="17" t="s">
        <v>8</v>
      </c>
      <c r="C44" s="3">
        <v>3.2</v>
      </c>
      <c r="D44" s="3">
        <v>1</v>
      </c>
      <c r="F44" s="3">
        <f t="shared" si="1"/>
        <v>3.2</v>
      </c>
      <c r="G44" s="3"/>
    </row>
    <row r="45" spans="1:8" x14ac:dyDescent="0.25">
      <c r="A45" s="3"/>
      <c r="B45" s="17" t="s">
        <v>56</v>
      </c>
      <c r="C45" s="3">
        <v>4</v>
      </c>
      <c r="D45" s="3"/>
      <c r="F45" s="3">
        <f t="shared" si="1"/>
        <v>0</v>
      </c>
      <c r="G45" s="3"/>
    </row>
    <row r="46" spans="1:8" x14ac:dyDescent="0.25">
      <c r="A46" s="3"/>
      <c r="B46" s="17" t="s">
        <v>167</v>
      </c>
      <c r="C46" s="3">
        <v>4</v>
      </c>
      <c r="D46" s="3">
        <v>1</v>
      </c>
      <c r="F46" s="3">
        <f t="shared" si="1"/>
        <v>4</v>
      </c>
      <c r="G46" s="3"/>
      <c r="H46">
        <v>4</v>
      </c>
    </row>
    <row r="47" spans="1:8" x14ac:dyDescent="0.25">
      <c r="A47" s="3"/>
      <c r="B47" s="17" t="s">
        <v>52</v>
      </c>
      <c r="C47" s="3">
        <v>11.2</v>
      </c>
      <c r="D47" s="3"/>
      <c r="F47" s="3">
        <f t="shared" si="1"/>
        <v>0</v>
      </c>
      <c r="G47" s="3"/>
    </row>
    <row r="48" spans="1:8" x14ac:dyDescent="0.25">
      <c r="A48" s="3"/>
      <c r="B48" s="17" t="s">
        <v>208</v>
      </c>
      <c r="C48" s="3">
        <v>14</v>
      </c>
      <c r="D48" s="3">
        <v>1</v>
      </c>
      <c r="F48" s="3">
        <f t="shared" si="1"/>
        <v>14</v>
      </c>
      <c r="G48" s="3"/>
    </row>
    <row r="49" spans="1:8" ht="15" customHeight="1" x14ac:dyDescent="0.25">
      <c r="A49" s="3"/>
      <c r="B49" s="17" t="s">
        <v>47</v>
      </c>
      <c r="C49" s="3">
        <v>35</v>
      </c>
      <c r="D49" s="3">
        <v>1</v>
      </c>
      <c r="F49" s="3">
        <f t="shared" si="1"/>
        <v>35</v>
      </c>
      <c r="G49" s="3"/>
      <c r="H49">
        <f>F49</f>
        <v>35</v>
      </c>
    </row>
    <row r="50" spans="1:8" x14ac:dyDescent="0.25">
      <c r="A50" s="3"/>
      <c r="B50" s="17" t="s">
        <v>48</v>
      </c>
      <c r="C50" s="3">
        <v>20</v>
      </c>
      <c r="D50" s="3">
        <v>0</v>
      </c>
      <c r="F50" s="3">
        <f t="shared" si="1"/>
        <v>0</v>
      </c>
      <c r="G50" s="3"/>
      <c r="H50">
        <f>F50</f>
        <v>0</v>
      </c>
    </row>
    <row r="51" spans="1:8" x14ac:dyDescent="0.25">
      <c r="A51" s="3"/>
      <c r="B51" s="17" t="s">
        <v>207</v>
      </c>
      <c r="C51" s="3">
        <v>3.1</v>
      </c>
      <c r="D51" s="3">
        <v>1</v>
      </c>
      <c r="F51" s="3">
        <f t="shared" si="1"/>
        <v>3.1</v>
      </c>
      <c r="G51" s="3"/>
    </row>
    <row r="52" spans="1:8" x14ac:dyDescent="0.25">
      <c r="A52" s="3"/>
      <c r="B52" s="17" t="s">
        <v>82</v>
      </c>
      <c r="C52" s="3">
        <v>9.4</v>
      </c>
      <c r="D52" s="3"/>
      <c r="F52" s="3">
        <f t="shared" si="1"/>
        <v>0</v>
      </c>
      <c r="G52" s="3"/>
    </row>
    <row r="53" spans="1:8" x14ac:dyDescent="0.25">
      <c r="A53" s="1"/>
      <c r="B53" s="1"/>
      <c r="C53" s="23" t="s">
        <v>15</v>
      </c>
      <c r="D53" s="24"/>
      <c r="F53" s="59">
        <f>SUM(F21:F52)</f>
        <v>179.7</v>
      </c>
      <c r="G53" s="23"/>
    </row>
    <row r="54" spans="1:8" x14ac:dyDescent="0.25">
      <c r="A54" s="1" t="s">
        <v>5</v>
      </c>
    </row>
    <row r="55" spans="1:8" x14ac:dyDescent="0.25">
      <c r="A55" s="3"/>
      <c r="B55" s="6" t="s">
        <v>86</v>
      </c>
      <c r="C55" s="6">
        <f>6.9+1.6</f>
        <v>8.5</v>
      </c>
      <c r="D55" s="6"/>
      <c r="F55" s="3">
        <f t="shared" ref="F55:F76" si="2">C55*D55</f>
        <v>0</v>
      </c>
      <c r="G55" s="6"/>
    </row>
    <row r="56" spans="1:8" x14ac:dyDescent="0.25">
      <c r="A56" s="3"/>
      <c r="B56" s="6" t="s">
        <v>34</v>
      </c>
      <c r="C56" s="6">
        <v>3.9</v>
      </c>
      <c r="D56" s="6"/>
      <c r="F56" s="3">
        <f t="shared" si="2"/>
        <v>0</v>
      </c>
      <c r="G56" s="6"/>
    </row>
    <row r="57" spans="1:8" x14ac:dyDescent="0.25">
      <c r="A57" s="3"/>
      <c r="B57" s="6" t="s">
        <v>35</v>
      </c>
      <c r="C57" s="6">
        <v>5.6</v>
      </c>
      <c r="D57" s="6"/>
      <c r="F57" s="3">
        <f t="shared" si="2"/>
        <v>0</v>
      </c>
      <c r="G57" s="6"/>
    </row>
    <row r="58" spans="1:8" x14ac:dyDescent="0.25">
      <c r="A58" s="3"/>
      <c r="B58" s="6" t="s">
        <v>168</v>
      </c>
      <c r="C58" s="6">
        <v>13.1</v>
      </c>
      <c r="D58" s="6">
        <v>0.5</v>
      </c>
      <c r="F58" s="3"/>
      <c r="G58" s="6"/>
      <c r="H58" t="s">
        <v>150</v>
      </c>
    </row>
    <row r="59" spans="1:8" x14ac:dyDescent="0.25">
      <c r="A59" s="3"/>
      <c r="B59" s="6" t="s">
        <v>169</v>
      </c>
      <c r="C59" s="6">
        <v>7</v>
      </c>
      <c r="D59" s="6">
        <v>2</v>
      </c>
      <c r="F59" s="3">
        <f t="shared" si="2"/>
        <v>14</v>
      </c>
      <c r="G59" s="6"/>
      <c r="H59">
        <v>8</v>
      </c>
    </row>
    <row r="60" spans="1:8" x14ac:dyDescent="0.25">
      <c r="A60" s="3"/>
      <c r="B60" s="6" t="s">
        <v>87</v>
      </c>
      <c r="C60" s="6">
        <v>4.8</v>
      </c>
      <c r="D60" s="6">
        <v>1</v>
      </c>
      <c r="F60" s="3">
        <f t="shared" si="2"/>
        <v>4.8</v>
      </c>
      <c r="G60" s="6"/>
      <c r="H60">
        <f>F60</f>
        <v>4.8</v>
      </c>
    </row>
    <row r="61" spans="1:8" x14ac:dyDescent="0.25">
      <c r="A61" s="3"/>
      <c r="B61" s="3" t="s">
        <v>170</v>
      </c>
      <c r="C61" s="3">
        <v>3.5</v>
      </c>
      <c r="D61" s="3">
        <v>1</v>
      </c>
      <c r="F61" s="3">
        <f t="shared" si="2"/>
        <v>3.5</v>
      </c>
      <c r="G61" s="3"/>
    </row>
    <row r="62" spans="1:8" x14ac:dyDescent="0.25">
      <c r="A62" s="3"/>
      <c r="B62" s="3" t="s">
        <v>72</v>
      </c>
      <c r="C62" s="3">
        <v>4.5</v>
      </c>
      <c r="D62" s="3"/>
      <c r="F62" s="3">
        <f t="shared" si="2"/>
        <v>0</v>
      </c>
      <c r="G62" s="3"/>
    </row>
    <row r="63" spans="1:8" x14ac:dyDescent="0.25">
      <c r="A63" s="3"/>
      <c r="B63" s="3" t="s">
        <v>73</v>
      </c>
      <c r="C63" s="3">
        <v>4.7</v>
      </c>
      <c r="D63" s="3"/>
      <c r="F63" s="3">
        <f t="shared" si="2"/>
        <v>0</v>
      </c>
      <c r="G63" s="3"/>
    </row>
    <row r="64" spans="1:8" x14ac:dyDescent="0.25">
      <c r="A64" s="3"/>
      <c r="B64" s="3" t="s">
        <v>81</v>
      </c>
      <c r="C64" s="3">
        <v>4.3</v>
      </c>
      <c r="D64" s="3"/>
      <c r="F64" s="3">
        <f t="shared" si="2"/>
        <v>0</v>
      </c>
      <c r="G64" s="3"/>
    </row>
    <row r="65" spans="1:7" ht="14.25" customHeight="1" x14ac:dyDescent="0.25">
      <c r="A65" s="3"/>
      <c r="B65" s="3" t="s">
        <v>31</v>
      </c>
      <c r="C65" s="3">
        <v>4.4000000000000004</v>
      </c>
      <c r="D65" s="3">
        <v>1</v>
      </c>
      <c r="F65" s="3">
        <f t="shared" si="2"/>
        <v>4.4000000000000004</v>
      </c>
      <c r="G65" s="3"/>
    </row>
    <row r="66" spans="1:7" ht="17.25" customHeight="1" x14ac:dyDescent="0.25">
      <c r="A66" s="3"/>
      <c r="B66" s="3" t="s">
        <v>24</v>
      </c>
      <c r="C66" s="3">
        <v>1.2</v>
      </c>
      <c r="D66" s="3">
        <v>0</v>
      </c>
      <c r="F66" s="3">
        <f t="shared" si="2"/>
        <v>0</v>
      </c>
      <c r="G66" s="3"/>
    </row>
    <row r="67" spans="1:7" x14ac:dyDescent="0.25">
      <c r="A67" s="3"/>
      <c r="B67" s="3" t="s">
        <v>171</v>
      </c>
      <c r="C67" s="3">
        <v>0.3</v>
      </c>
      <c r="D67" s="3">
        <v>1</v>
      </c>
      <c r="F67" s="3">
        <f t="shared" si="2"/>
        <v>0.3</v>
      </c>
      <c r="G67" s="3"/>
    </row>
    <row r="68" spans="1:7" x14ac:dyDescent="0.25">
      <c r="A68" s="3"/>
      <c r="B68" s="3" t="s">
        <v>172</v>
      </c>
      <c r="C68" s="3">
        <v>1.5</v>
      </c>
      <c r="D68" s="3">
        <v>0</v>
      </c>
      <c r="F68" s="3">
        <f t="shared" si="2"/>
        <v>0</v>
      </c>
      <c r="G68" s="3"/>
    </row>
    <row r="69" spans="1:7" x14ac:dyDescent="0.25">
      <c r="A69" s="3"/>
      <c r="B69" s="3" t="s">
        <v>25</v>
      </c>
      <c r="C69" s="3">
        <v>1.5</v>
      </c>
      <c r="D69" s="3">
        <v>1</v>
      </c>
      <c r="F69" s="3">
        <f t="shared" si="2"/>
        <v>1.5</v>
      </c>
      <c r="G69" s="3"/>
    </row>
    <row r="70" spans="1:7" x14ac:dyDescent="0.25">
      <c r="A70" s="3"/>
      <c r="B70" s="3" t="s">
        <v>14</v>
      </c>
      <c r="C70" s="3">
        <v>2.2000000000000002</v>
      </c>
      <c r="D70" s="3">
        <v>1</v>
      </c>
      <c r="F70" s="3">
        <f t="shared" si="2"/>
        <v>2.2000000000000002</v>
      </c>
      <c r="G70" s="3"/>
    </row>
    <row r="71" spans="1:7" x14ac:dyDescent="0.25">
      <c r="A71" s="3"/>
      <c r="B71" s="3" t="s">
        <v>36</v>
      </c>
      <c r="C71" s="3">
        <v>0.8</v>
      </c>
      <c r="D71" s="3"/>
      <c r="F71" s="3">
        <f t="shared" si="2"/>
        <v>0</v>
      </c>
      <c r="G71" s="3"/>
    </row>
    <row r="72" spans="1:7" x14ac:dyDescent="0.25">
      <c r="A72" s="3"/>
      <c r="B72" s="3" t="s">
        <v>26</v>
      </c>
      <c r="C72" s="3">
        <v>2.2000000000000002</v>
      </c>
      <c r="D72" s="3">
        <v>1</v>
      </c>
      <c r="F72" s="3">
        <f t="shared" si="2"/>
        <v>2.2000000000000002</v>
      </c>
      <c r="G72" s="3"/>
    </row>
    <row r="73" spans="1:7" x14ac:dyDescent="0.25">
      <c r="A73" s="3"/>
      <c r="B73" s="3" t="s">
        <v>209</v>
      </c>
      <c r="C73" s="3">
        <v>2</v>
      </c>
      <c r="D73" s="3">
        <v>2</v>
      </c>
      <c r="F73" s="3">
        <f t="shared" si="2"/>
        <v>4</v>
      </c>
      <c r="G73" s="3"/>
    </row>
    <row r="74" spans="1:7" x14ac:dyDescent="0.25">
      <c r="A74" s="3"/>
      <c r="B74" s="3" t="s">
        <v>23</v>
      </c>
      <c r="C74" s="3">
        <v>1</v>
      </c>
      <c r="D74" s="3">
        <v>1</v>
      </c>
      <c r="F74" s="3">
        <f t="shared" si="2"/>
        <v>1</v>
      </c>
      <c r="G74" s="3"/>
    </row>
    <row r="75" spans="1:7" x14ac:dyDescent="0.25">
      <c r="A75" s="3"/>
      <c r="B75" s="3" t="s">
        <v>37</v>
      </c>
      <c r="C75" s="3">
        <v>40.799999999999997</v>
      </c>
      <c r="D75" s="3"/>
      <c r="F75" s="3">
        <f t="shared" si="2"/>
        <v>0</v>
      </c>
      <c r="G75" s="3"/>
    </row>
    <row r="76" spans="1:7" s="1" customFormat="1" x14ac:dyDescent="0.25">
      <c r="A76" s="3"/>
      <c r="B76" s="3" t="s">
        <v>38</v>
      </c>
      <c r="C76" s="3">
        <f>9.3-1.5</f>
        <v>7.8000000000000007</v>
      </c>
      <c r="D76" s="3">
        <v>1</v>
      </c>
      <c r="F76" s="3">
        <f t="shared" si="2"/>
        <v>7.8000000000000007</v>
      </c>
      <c r="G76" s="3"/>
    </row>
    <row r="77" spans="1:7" x14ac:dyDescent="0.25">
      <c r="A77" s="1"/>
      <c r="B77" s="1"/>
      <c r="C77" s="23" t="s">
        <v>15</v>
      </c>
      <c r="D77" s="24"/>
      <c r="F77" s="24">
        <f>SUM(F55:F76)</f>
        <v>45.7</v>
      </c>
      <c r="G77" s="23"/>
    </row>
    <row r="78" spans="1:7" x14ac:dyDescent="0.25">
      <c r="A78" s="1" t="s">
        <v>9</v>
      </c>
    </row>
    <row r="79" spans="1:7" ht="30" x14ac:dyDescent="0.25">
      <c r="A79" s="3"/>
      <c r="B79" s="18" t="s">
        <v>173</v>
      </c>
      <c r="C79" s="3">
        <v>5</v>
      </c>
      <c r="D79" s="3">
        <v>1</v>
      </c>
      <c r="F79" s="3">
        <f t="shared" ref="F79:F95" si="3">C79*D79</f>
        <v>5</v>
      </c>
      <c r="G79" s="3"/>
    </row>
    <row r="80" spans="1:7" x14ac:dyDescent="0.25">
      <c r="A80" s="3"/>
      <c r="B80" s="18" t="s">
        <v>84</v>
      </c>
      <c r="C80" s="3">
        <v>1.1000000000000001</v>
      </c>
      <c r="D80" s="3"/>
      <c r="F80" s="3">
        <f t="shared" si="3"/>
        <v>0</v>
      </c>
      <c r="G80" s="3"/>
    </row>
    <row r="81" spans="1:7" x14ac:dyDescent="0.25">
      <c r="A81" s="3"/>
      <c r="B81" s="17" t="s">
        <v>29</v>
      </c>
      <c r="C81" s="3">
        <v>2.9</v>
      </c>
      <c r="D81" s="3">
        <v>0</v>
      </c>
      <c r="F81" s="3">
        <f t="shared" si="3"/>
        <v>0</v>
      </c>
      <c r="G81" s="3"/>
    </row>
    <row r="82" spans="1:7" x14ac:dyDescent="0.25">
      <c r="A82" s="3"/>
      <c r="B82" s="17" t="s">
        <v>11</v>
      </c>
      <c r="C82" s="3">
        <v>1.4</v>
      </c>
      <c r="D82" s="3">
        <v>1</v>
      </c>
      <c r="F82" s="3">
        <f t="shared" si="3"/>
        <v>1.4</v>
      </c>
      <c r="G82" s="3"/>
    </row>
    <row r="83" spans="1:7" x14ac:dyDescent="0.25">
      <c r="A83" s="3"/>
      <c r="B83" s="17" t="s">
        <v>10</v>
      </c>
      <c r="C83" s="3">
        <v>1.6</v>
      </c>
      <c r="D83" s="3">
        <v>1</v>
      </c>
      <c r="F83" s="3">
        <f t="shared" si="3"/>
        <v>1.6</v>
      </c>
      <c r="G83" s="3"/>
    </row>
    <row r="84" spans="1:7" x14ac:dyDescent="0.25">
      <c r="A84" s="3"/>
      <c r="B84" s="17" t="s">
        <v>12</v>
      </c>
      <c r="C84" s="3">
        <v>1.3</v>
      </c>
      <c r="D84" s="3">
        <v>1</v>
      </c>
      <c r="F84" s="3">
        <f t="shared" si="3"/>
        <v>1.3</v>
      </c>
      <c r="G84" s="3"/>
    </row>
    <row r="85" spans="1:7" ht="30" x14ac:dyDescent="0.25">
      <c r="A85" s="3"/>
      <c r="B85" s="18" t="s">
        <v>174</v>
      </c>
      <c r="C85" s="3">
        <v>1.5</v>
      </c>
      <c r="D85" s="3">
        <v>1</v>
      </c>
      <c r="F85" s="3">
        <f t="shared" si="3"/>
        <v>1.5</v>
      </c>
      <c r="G85" s="3"/>
    </row>
    <row r="86" spans="1:7" ht="16.5" customHeight="1" x14ac:dyDescent="0.25">
      <c r="A86" s="3"/>
      <c r="B86" s="18" t="s">
        <v>175</v>
      </c>
      <c r="C86" s="3">
        <v>6</v>
      </c>
      <c r="D86" s="3">
        <v>1</v>
      </c>
      <c r="F86" s="3">
        <f t="shared" si="3"/>
        <v>6</v>
      </c>
      <c r="G86" s="3"/>
    </row>
    <row r="87" spans="1:7" x14ac:dyDescent="0.25">
      <c r="A87" s="3"/>
      <c r="B87" s="17" t="s">
        <v>74</v>
      </c>
      <c r="C87" s="3">
        <v>4.7</v>
      </c>
      <c r="D87" s="3"/>
      <c r="F87" s="3">
        <f t="shared" si="3"/>
        <v>0</v>
      </c>
      <c r="G87" s="3"/>
    </row>
    <row r="88" spans="1:7" x14ac:dyDescent="0.25">
      <c r="A88" s="3"/>
      <c r="B88" s="17" t="s">
        <v>18</v>
      </c>
      <c r="C88" s="3">
        <v>0.9</v>
      </c>
      <c r="D88" s="3">
        <v>1</v>
      </c>
      <c r="F88" s="3">
        <f t="shared" si="3"/>
        <v>0.9</v>
      </c>
      <c r="G88" s="3"/>
    </row>
    <row r="89" spans="1:7" x14ac:dyDescent="0.25">
      <c r="A89" s="3"/>
      <c r="B89" s="17" t="s">
        <v>131</v>
      </c>
      <c r="C89" s="3">
        <v>2.2000000000000002</v>
      </c>
      <c r="D89" s="3">
        <v>1</v>
      </c>
      <c r="F89" s="3">
        <f t="shared" si="3"/>
        <v>2.2000000000000002</v>
      </c>
      <c r="G89" s="3"/>
    </row>
    <row r="90" spans="1:7" s="1" customFormat="1" x14ac:dyDescent="0.25">
      <c r="A90" s="3"/>
      <c r="B90" s="17" t="s">
        <v>64</v>
      </c>
      <c r="C90" s="3">
        <v>1.3</v>
      </c>
      <c r="D90" s="3"/>
      <c r="F90" s="3">
        <f t="shared" si="3"/>
        <v>0</v>
      </c>
      <c r="G90" s="3"/>
    </row>
    <row r="91" spans="1:7" s="1" customFormat="1" x14ac:dyDescent="0.25">
      <c r="A91" s="3"/>
      <c r="B91" s="17" t="s">
        <v>118</v>
      </c>
      <c r="C91" s="3">
        <v>0.7</v>
      </c>
      <c r="D91" s="3"/>
      <c r="F91" s="3">
        <f t="shared" si="3"/>
        <v>0</v>
      </c>
      <c r="G91" s="3"/>
    </row>
    <row r="92" spans="1:7" s="1" customFormat="1" x14ac:dyDescent="0.25">
      <c r="A92" s="3"/>
      <c r="B92" s="17" t="s">
        <v>132</v>
      </c>
      <c r="C92" s="3">
        <v>0.5</v>
      </c>
      <c r="D92" s="3">
        <v>1</v>
      </c>
      <c r="F92" s="3">
        <f t="shared" si="3"/>
        <v>0.5</v>
      </c>
      <c r="G92" s="3"/>
    </row>
    <row r="93" spans="1:7" s="1" customFormat="1" x14ac:dyDescent="0.25">
      <c r="A93" s="3"/>
      <c r="B93" s="17" t="s">
        <v>133</v>
      </c>
      <c r="C93" s="3">
        <v>0.6</v>
      </c>
      <c r="D93" s="3">
        <v>0</v>
      </c>
      <c r="F93" s="3">
        <f t="shared" si="3"/>
        <v>0</v>
      </c>
      <c r="G93" s="3"/>
    </row>
    <row r="94" spans="1:7" s="1" customFormat="1" x14ac:dyDescent="0.25">
      <c r="A94" s="3"/>
      <c r="B94" s="17" t="s">
        <v>85</v>
      </c>
      <c r="C94" s="3">
        <v>0.8</v>
      </c>
      <c r="D94" s="3">
        <v>1</v>
      </c>
      <c r="F94" s="3">
        <f t="shared" si="3"/>
        <v>0.8</v>
      </c>
      <c r="G94" s="3"/>
    </row>
    <row r="95" spans="1:7" x14ac:dyDescent="0.25">
      <c r="A95" s="3"/>
      <c r="B95" s="17" t="s">
        <v>39</v>
      </c>
      <c r="C95" s="3">
        <v>1.4</v>
      </c>
      <c r="D95" s="3">
        <v>0</v>
      </c>
      <c r="F95" s="3">
        <f t="shared" si="3"/>
        <v>0</v>
      </c>
      <c r="G95" s="3"/>
    </row>
    <row r="96" spans="1:7" x14ac:dyDescent="0.25">
      <c r="A96" s="1"/>
      <c r="B96" s="1"/>
      <c r="C96" s="23" t="s">
        <v>15</v>
      </c>
      <c r="D96" s="24"/>
      <c r="F96" s="24">
        <f>SUM(F79:F95)</f>
        <v>21.2</v>
      </c>
      <c r="G96" s="23"/>
    </row>
    <row r="97" spans="1:7" x14ac:dyDescent="0.25">
      <c r="A97" s="1" t="s">
        <v>0</v>
      </c>
      <c r="B97" s="1"/>
      <c r="C97" s="23"/>
      <c r="D97" s="24"/>
      <c r="F97" s="24"/>
      <c r="G97" s="23"/>
    </row>
    <row r="98" spans="1:7" x14ac:dyDescent="0.25">
      <c r="A98" s="3"/>
      <c r="B98" s="3" t="s">
        <v>2</v>
      </c>
      <c r="C98" s="3"/>
      <c r="D98" s="3"/>
      <c r="F98" s="3">
        <f>C98*D98</f>
        <v>0</v>
      </c>
      <c r="G98" s="3"/>
    </row>
    <row r="99" spans="1:7" x14ac:dyDescent="0.25">
      <c r="A99" s="3"/>
      <c r="B99" s="3" t="s">
        <v>58</v>
      </c>
      <c r="C99" s="58">
        <v>12</v>
      </c>
      <c r="D99" s="3">
        <v>1</v>
      </c>
      <c r="F99" s="58">
        <f t="shared" ref="F99:F112" si="4">C99*D99</f>
        <v>12</v>
      </c>
      <c r="G99" s="58"/>
    </row>
    <row r="100" spans="1:7" x14ac:dyDescent="0.25">
      <c r="A100" s="3"/>
      <c r="B100" s="3" t="s">
        <v>1</v>
      </c>
      <c r="C100" s="3"/>
      <c r="D100" s="3"/>
      <c r="F100" s="3">
        <f t="shared" si="4"/>
        <v>0</v>
      </c>
      <c r="G100" s="3"/>
    </row>
    <row r="101" spans="1:7" x14ac:dyDescent="0.25">
      <c r="A101" s="3"/>
      <c r="B101" s="3" t="s">
        <v>176</v>
      </c>
      <c r="C101" s="3">
        <v>1.3</v>
      </c>
      <c r="D101" s="3">
        <v>1</v>
      </c>
      <c r="F101" s="3">
        <f t="shared" si="4"/>
        <v>1.3</v>
      </c>
      <c r="G101" s="3"/>
    </row>
    <row r="102" spans="1:7" x14ac:dyDescent="0.25">
      <c r="A102" s="3"/>
      <c r="B102" s="3" t="s">
        <v>129</v>
      </c>
      <c r="C102" s="3">
        <v>2.7</v>
      </c>
      <c r="D102" s="3"/>
      <c r="F102" s="3">
        <f t="shared" si="4"/>
        <v>0</v>
      </c>
      <c r="G102" s="3"/>
    </row>
    <row r="103" spans="1:7" x14ac:dyDescent="0.25">
      <c r="A103" s="3"/>
      <c r="B103" s="3" t="s">
        <v>210</v>
      </c>
      <c r="C103" s="3">
        <v>6.2</v>
      </c>
      <c r="D103" s="3">
        <v>1</v>
      </c>
      <c r="F103" s="3">
        <f t="shared" si="4"/>
        <v>6.2</v>
      </c>
      <c r="G103" s="3"/>
    </row>
    <row r="104" spans="1:7" x14ac:dyDescent="0.25">
      <c r="A104" s="3"/>
      <c r="B104" s="3" t="s">
        <v>6</v>
      </c>
      <c r="C104" s="3">
        <v>3</v>
      </c>
      <c r="D104" s="3">
        <v>0</v>
      </c>
      <c r="F104" s="3">
        <f t="shared" si="4"/>
        <v>0</v>
      </c>
      <c r="G104" s="3"/>
    </row>
    <row r="105" spans="1:7" x14ac:dyDescent="0.25">
      <c r="A105" s="3"/>
      <c r="B105" s="3" t="s">
        <v>27</v>
      </c>
      <c r="C105" s="3">
        <f>0.8+2.6</f>
        <v>3.4000000000000004</v>
      </c>
      <c r="D105" s="3">
        <v>1</v>
      </c>
      <c r="F105" s="3">
        <f t="shared" si="4"/>
        <v>3.4000000000000004</v>
      </c>
      <c r="G105" s="3"/>
    </row>
    <row r="106" spans="1:7" x14ac:dyDescent="0.25">
      <c r="A106" s="5"/>
      <c r="B106" s="5" t="s">
        <v>130</v>
      </c>
      <c r="C106" s="5">
        <v>4</v>
      </c>
      <c r="D106" s="5"/>
      <c r="F106" s="3">
        <f t="shared" si="4"/>
        <v>0</v>
      </c>
      <c r="G106" s="5"/>
    </row>
    <row r="107" spans="1:7" x14ac:dyDescent="0.25">
      <c r="A107" s="5"/>
      <c r="B107" s="20" t="s">
        <v>177</v>
      </c>
      <c r="C107" s="5">
        <v>3.9</v>
      </c>
      <c r="D107" s="5">
        <v>1</v>
      </c>
      <c r="F107" s="3">
        <f t="shared" si="4"/>
        <v>3.9</v>
      </c>
      <c r="G107" s="5"/>
    </row>
    <row r="108" spans="1:7" ht="16.5" customHeight="1" x14ac:dyDescent="0.25">
      <c r="A108" s="5"/>
      <c r="B108" s="20" t="s">
        <v>59</v>
      </c>
      <c r="C108" s="5">
        <v>1.5</v>
      </c>
      <c r="D108" s="5">
        <v>1</v>
      </c>
      <c r="F108" s="3">
        <f t="shared" si="4"/>
        <v>1.5</v>
      </c>
      <c r="G108" s="5"/>
    </row>
    <row r="109" spans="1:7" ht="30" x14ac:dyDescent="0.25">
      <c r="A109" s="5"/>
      <c r="B109" s="20" t="s">
        <v>65</v>
      </c>
      <c r="C109" s="20">
        <v>0.5</v>
      </c>
      <c r="D109" s="20">
        <v>1</v>
      </c>
      <c r="F109" s="3">
        <f t="shared" si="4"/>
        <v>0.5</v>
      </c>
      <c r="G109" s="20"/>
    </row>
    <row r="110" spans="1:7" x14ac:dyDescent="0.25">
      <c r="A110" s="3"/>
      <c r="B110" s="3" t="s">
        <v>88</v>
      </c>
      <c r="C110" s="3">
        <v>2.2999999999999998</v>
      </c>
      <c r="D110" s="3">
        <v>1</v>
      </c>
      <c r="F110" s="3">
        <f t="shared" si="4"/>
        <v>2.2999999999999998</v>
      </c>
      <c r="G110" s="3"/>
    </row>
    <row r="111" spans="1:7" x14ac:dyDescent="0.25">
      <c r="A111" s="3"/>
      <c r="B111" s="3" t="s">
        <v>33</v>
      </c>
      <c r="C111" s="3">
        <v>1.3</v>
      </c>
      <c r="D111" s="3">
        <v>1</v>
      </c>
      <c r="F111" s="3">
        <f t="shared" si="4"/>
        <v>1.3</v>
      </c>
      <c r="G111" s="3"/>
    </row>
    <row r="112" spans="1:7" x14ac:dyDescent="0.25">
      <c r="A112" s="3"/>
      <c r="B112" s="3" t="s">
        <v>60</v>
      </c>
      <c r="C112" s="3">
        <v>2.4</v>
      </c>
      <c r="D112" s="3">
        <v>1</v>
      </c>
      <c r="F112" s="3">
        <f t="shared" si="4"/>
        <v>2.4</v>
      </c>
      <c r="G112" s="3"/>
    </row>
    <row r="113" spans="1:8" s="1" customFormat="1" x14ac:dyDescent="0.25">
      <c r="C113" s="23" t="s">
        <v>15</v>
      </c>
      <c r="D113" s="24"/>
      <c r="F113" s="24">
        <f>SUM(F98:F112)</f>
        <v>34.799999999999997</v>
      </c>
      <c r="G113" s="23"/>
    </row>
    <row r="114" spans="1:8" x14ac:dyDescent="0.25">
      <c r="A114" s="1" t="s">
        <v>13</v>
      </c>
    </row>
    <row r="115" spans="1:8" x14ac:dyDescent="0.25">
      <c r="A115" s="3"/>
      <c r="B115" s="17" t="s">
        <v>211</v>
      </c>
      <c r="C115" s="3">
        <v>14</v>
      </c>
      <c r="D115" s="3">
        <v>1</v>
      </c>
      <c r="F115" s="3">
        <f t="shared" ref="F115:F125" si="5">C115*D115</f>
        <v>14</v>
      </c>
      <c r="G115" s="3"/>
    </row>
    <row r="116" spans="1:8" x14ac:dyDescent="0.25">
      <c r="A116" s="3"/>
      <c r="B116" s="17" t="s">
        <v>75</v>
      </c>
      <c r="C116" s="3">
        <v>2</v>
      </c>
      <c r="D116" s="3">
        <v>0</v>
      </c>
      <c r="F116" s="3">
        <f t="shared" si="5"/>
        <v>0</v>
      </c>
      <c r="G116" s="3"/>
    </row>
    <row r="117" spans="1:8" ht="16.5" customHeight="1" x14ac:dyDescent="0.25">
      <c r="A117" s="3"/>
      <c r="B117" s="19" t="s">
        <v>57</v>
      </c>
      <c r="C117" s="3">
        <v>1</v>
      </c>
      <c r="D117" s="3">
        <v>1</v>
      </c>
      <c r="F117" s="3">
        <f t="shared" si="5"/>
        <v>1</v>
      </c>
      <c r="G117" s="3"/>
    </row>
    <row r="118" spans="1:8" x14ac:dyDescent="0.25">
      <c r="A118" s="3"/>
      <c r="B118" s="19" t="s">
        <v>62</v>
      </c>
      <c r="C118" s="3">
        <v>2</v>
      </c>
      <c r="D118" s="3"/>
      <c r="F118" s="3">
        <f t="shared" si="5"/>
        <v>0</v>
      </c>
      <c r="G118" s="3"/>
    </row>
    <row r="119" spans="1:8" s="1" customFormat="1" x14ac:dyDescent="0.25">
      <c r="A119" s="3"/>
      <c r="B119" s="3" t="s">
        <v>32</v>
      </c>
      <c r="C119" s="3">
        <v>10</v>
      </c>
      <c r="D119" s="3">
        <v>1</v>
      </c>
      <c r="F119" s="3">
        <f t="shared" si="5"/>
        <v>10</v>
      </c>
      <c r="G119" s="3"/>
    </row>
    <row r="120" spans="1:8" s="1" customFormat="1" x14ac:dyDescent="0.25">
      <c r="A120" s="3"/>
      <c r="B120" s="19" t="s">
        <v>76</v>
      </c>
      <c r="C120" s="3">
        <v>12</v>
      </c>
      <c r="D120" s="3">
        <v>1</v>
      </c>
      <c r="F120" s="3">
        <f t="shared" si="5"/>
        <v>12</v>
      </c>
      <c r="G120" s="3"/>
      <c r="H120" s="1">
        <f>C120</f>
        <v>12</v>
      </c>
    </row>
    <row r="121" spans="1:8" s="1" customFormat="1" x14ac:dyDescent="0.25">
      <c r="A121" s="3"/>
      <c r="B121" s="19" t="s">
        <v>178</v>
      </c>
      <c r="C121" s="3">
        <v>11</v>
      </c>
      <c r="D121" s="3"/>
      <c r="F121" s="3">
        <f t="shared" si="5"/>
        <v>0</v>
      </c>
      <c r="G121" s="3"/>
    </row>
    <row r="122" spans="1:8" s="1" customFormat="1" x14ac:dyDescent="0.25">
      <c r="A122" s="3"/>
      <c r="B122" s="19" t="s">
        <v>77</v>
      </c>
      <c r="C122" s="3">
        <v>1.1000000000000001</v>
      </c>
      <c r="D122" s="3"/>
      <c r="F122" s="3">
        <f t="shared" si="5"/>
        <v>0</v>
      </c>
      <c r="G122" s="3"/>
    </row>
    <row r="123" spans="1:8" s="1" customFormat="1" x14ac:dyDescent="0.25">
      <c r="A123" s="3"/>
      <c r="B123" s="19" t="s">
        <v>78</v>
      </c>
      <c r="C123" s="3">
        <v>12.1</v>
      </c>
      <c r="D123" s="3"/>
      <c r="F123" s="3">
        <f t="shared" si="5"/>
        <v>0</v>
      </c>
      <c r="G123" s="3"/>
    </row>
    <row r="124" spans="1:8" s="1" customFormat="1" x14ac:dyDescent="0.25">
      <c r="A124" s="3"/>
      <c r="B124" s="19" t="s">
        <v>79</v>
      </c>
      <c r="C124" s="3">
        <v>4.2</v>
      </c>
      <c r="D124" s="3"/>
      <c r="F124" s="3">
        <f t="shared" si="5"/>
        <v>0</v>
      </c>
      <c r="G124" s="3"/>
    </row>
    <row r="125" spans="1:8" ht="30" x14ac:dyDescent="0.25">
      <c r="A125" s="6"/>
      <c r="B125" s="6" t="s">
        <v>63</v>
      </c>
      <c r="C125" s="3">
        <v>2.5</v>
      </c>
      <c r="D125" s="3">
        <v>1</v>
      </c>
      <c r="F125" s="3">
        <f t="shared" si="5"/>
        <v>2.5</v>
      </c>
      <c r="G125" s="3"/>
    </row>
    <row r="126" spans="1:8" s="1" customFormat="1" ht="20.100000000000001" customHeight="1" x14ac:dyDescent="0.25">
      <c r="C126" s="23" t="s">
        <v>15</v>
      </c>
      <c r="D126" s="24"/>
      <c r="F126" s="24">
        <f>SUM(F115:F125)</f>
        <v>39.5</v>
      </c>
      <c r="G126" s="23"/>
    </row>
    <row r="128" spans="1:8" x14ac:dyDescent="0.25">
      <c r="A128" s="1"/>
      <c r="B128" s="1"/>
      <c r="C128" s="23" t="s">
        <v>68</v>
      </c>
      <c r="D128" s="24"/>
      <c r="F128" s="24">
        <f>SUM(F126,F96,F53,F77,F19,F113)</f>
        <v>438</v>
      </c>
      <c r="G128" s="23"/>
    </row>
    <row r="129" spans="3:7" x14ac:dyDescent="0.25">
      <c r="C129" s="23" t="s">
        <v>69</v>
      </c>
      <c r="D129" s="24"/>
      <c r="F129" s="24">
        <f>F128*0.0625</f>
        <v>27.375</v>
      </c>
      <c r="G129" s="23"/>
    </row>
    <row r="130" spans="3:7" x14ac:dyDescent="0.25">
      <c r="C130" s="60" t="s">
        <v>137</v>
      </c>
      <c r="F130" s="24">
        <f>SUM(H4:H125)*0.0625</f>
        <v>5.3250000000000002</v>
      </c>
      <c r="G130" s="60"/>
    </row>
    <row r="131" spans="3:7" ht="15.75" thickBot="1" x14ac:dyDescent="0.3">
      <c r="C131" s="23"/>
      <c r="F131" s="21"/>
      <c r="G131" s="23"/>
    </row>
    <row r="132" spans="3:7" ht="15.75" thickBot="1" x14ac:dyDescent="0.3">
      <c r="C132" s="23" t="s">
        <v>135</v>
      </c>
      <c r="F132" s="61">
        <f>F129-F130</f>
        <v>22.05</v>
      </c>
      <c r="G132" s="23"/>
    </row>
    <row r="133" spans="3:7" x14ac:dyDescent="0.25">
      <c r="C133" s="23" t="s">
        <v>98</v>
      </c>
      <c r="F133" s="24" t="e">
        <f>SUM('Food Checklist'!#REF!)*0.002205</f>
        <v>#REF!</v>
      </c>
      <c r="G133" s="60" t="s">
        <v>212</v>
      </c>
    </row>
    <row r="134" spans="3:7" ht="15.75" thickBot="1" x14ac:dyDescent="0.3">
      <c r="C134" s="23" t="s">
        <v>179</v>
      </c>
      <c r="F134" s="24">
        <f>2.2*1</f>
        <v>2.2000000000000002</v>
      </c>
      <c r="G134" s="23"/>
    </row>
    <row r="135" spans="3:7" ht="15.75" thickBot="1" x14ac:dyDescent="0.3">
      <c r="C135" s="23" t="s">
        <v>136</v>
      </c>
      <c r="F135" s="61" t="e">
        <f>SUM(F132:F134)</f>
        <v>#REF!</v>
      </c>
      <c r="G135" s="60" t="s">
        <v>213</v>
      </c>
    </row>
  </sheetData>
  <mergeCells count="1">
    <mergeCell ref="F2:F3"/>
  </mergeCells>
  <pageMargins left="0.7" right="0.7" top="0.75" bottom="0.75" header="0.3" footer="0.3"/>
  <pageSetup scale="6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5"/>
  <sheetViews>
    <sheetView topLeftCell="A11" workbookViewId="0">
      <selection activeCell="C17" sqref="C17"/>
    </sheetView>
  </sheetViews>
  <sheetFormatPr defaultRowHeight="15" x14ac:dyDescent="0.25"/>
  <cols>
    <col min="1" max="1" width="48.7109375" customWidth="1"/>
    <col min="2" max="3" width="12.5703125" customWidth="1"/>
  </cols>
  <sheetData>
    <row r="1" spans="1:5" ht="18.75" x14ac:dyDescent="0.3">
      <c r="A1" s="2" t="s">
        <v>30</v>
      </c>
      <c r="B1" s="7"/>
      <c r="C1" s="7"/>
    </row>
    <row r="2" spans="1:5" ht="15.75" thickBot="1" x14ac:dyDescent="0.3">
      <c r="B2" s="7"/>
      <c r="C2" s="7"/>
    </row>
    <row r="3" spans="1:5" s="1" customFormat="1" ht="30.75" thickBot="1" x14ac:dyDescent="0.3">
      <c r="A3" s="4" t="s">
        <v>16</v>
      </c>
      <c r="B3" s="8" t="s">
        <v>128</v>
      </c>
      <c r="C3" s="9" t="s">
        <v>90</v>
      </c>
      <c r="D3" s="28" t="s">
        <v>114</v>
      </c>
      <c r="E3" s="28" t="s">
        <v>68</v>
      </c>
    </row>
    <row r="4" spans="1:5" x14ac:dyDescent="0.25">
      <c r="A4" s="13" t="s">
        <v>116</v>
      </c>
      <c r="B4" s="10">
        <v>0</v>
      </c>
      <c r="C4" s="25">
        <v>5</v>
      </c>
      <c r="D4" s="53">
        <v>0.1</v>
      </c>
      <c r="E4" s="13">
        <f>D4*(B4+C4)</f>
        <v>0.5</v>
      </c>
    </row>
    <row r="5" spans="1:5" x14ac:dyDescent="0.25">
      <c r="A5" s="47" t="s">
        <v>115</v>
      </c>
      <c r="B5" s="48">
        <v>0</v>
      </c>
      <c r="C5" s="49">
        <v>4</v>
      </c>
      <c r="D5" s="54">
        <v>0.05</v>
      </c>
      <c r="E5" s="14">
        <f t="shared" ref="E5:E32" si="0">D5*(B5+C5)</f>
        <v>0.2</v>
      </c>
    </row>
    <row r="6" spans="1:5" x14ac:dyDescent="0.25">
      <c r="A6" s="47" t="s">
        <v>144</v>
      </c>
      <c r="B6" s="48">
        <v>0</v>
      </c>
      <c r="C6" s="49">
        <v>4</v>
      </c>
      <c r="D6" s="54">
        <v>0.02</v>
      </c>
      <c r="E6" s="14">
        <f t="shared" si="0"/>
        <v>0.08</v>
      </c>
    </row>
    <row r="7" spans="1:5" x14ac:dyDescent="0.25">
      <c r="A7" s="14" t="s">
        <v>117</v>
      </c>
      <c r="B7" s="11">
        <v>0</v>
      </c>
      <c r="C7" s="26">
        <v>4</v>
      </c>
      <c r="D7" s="55">
        <v>0.18</v>
      </c>
      <c r="E7" s="14">
        <f t="shared" si="0"/>
        <v>0.72</v>
      </c>
    </row>
    <row r="8" spans="1:5" ht="15" customHeight="1" x14ac:dyDescent="0.25">
      <c r="A8" s="15" t="s">
        <v>113</v>
      </c>
      <c r="B8" s="11">
        <v>0</v>
      </c>
      <c r="C8" s="26">
        <v>10</v>
      </c>
      <c r="D8" s="55">
        <v>0.3</v>
      </c>
      <c r="E8" s="14">
        <f t="shared" si="0"/>
        <v>3</v>
      </c>
    </row>
    <row r="9" spans="1:5" ht="15" customHeight="1" x14ac:dyDescent="0.25">
      <c r="A9" s="15" t="s">
        <v>110</v>
      </c>
      <c r="B9" s="11">
        <v>0</v>
      </c>
      <c r="C9" s="26">
        <v>4</v>
      </c>
      <c r="D9" s="55">
        <v>0.1</v>
      </c>
      <c r="E9" s="14">
        <f t="shared" si="0"/>
        <v>0.4</v>
      </c>
    </row>
    <row r="10" spans="1:5" ht="15" customHeight="1" x14ac:dyDescent="0.25">
      <c r="A10" s="15" t="s">
        <v>111</v>
      </c>
      <c r="B10" s="11">
        <v>0</v>
      </c>
      <c r="C10" s="26">
        <v>4</v>
      </c>
      <c r="D10" s="55">
        <v>0.1</v>
      </c>
      <c r="E10" s="14">
        <f t="shared" si="0"/>
        <v>0.4</v>
      </c>
    </row>
    <row r="11" spans="1:5" ht="15" customHeight="1" x14ac:dyDescent="0.25">
      <c r="A11" s="15" t="s">
        <v>145</v>
      </c>
      <c r="B11" s="11">
        <v>0</v>
      </c>
      <c r="C11" s="26">
        <v>6</v>
      </c>
      <c r="D11" s="55">
        <v>0.25</v>
      </c>
      <c r="E11" s="14">
        <f t="shared" si="0"/>
        <v>1.5</v>
      </c>
    </row>
    <row r="12" spans="1:5" x14ac:dyDescent="0.25">
      <c r="A12" s="14" t="s">
        <v>146</v>
      </c>
      <c r="B12" s="11">
        <v>4</v>
      </c>
      <c r="C12" s="26">
        <v>6</v>
      </c>
      <c r="D12" s="55">
        <v>0.1</v>
      </c>
      <c r="E12" s="14">
        <f t="shared" si="0"/>
        <v>1</v>
      </c>
    </row>
    <row r="13" spans="1:5" x14ac:dyDescent="0.25">
      <c r="A13" s="14" t="s">
        <v>147</v>
      </c>
      <c r="B13" s="11">
        <v>0</v>
      </c>
      <c r="C13" s="26">
        <v>0</v>
      </c>
      <c r="D13" s="55"/>
      <c r="E13" s="14">
        <f t="shared" si="0"/>
        <v>0</v>
      </c>
    </row>
    <row r="14" spans="1:5" x14ac:dyDescent="0.25">
      <c r="A14" s="14" t="s">
        <v>125</v>
      </c>
      <c r="B14" s="11">
        <v>1</v>
      </c>
      <c r="C14" s="26">
        <v>0</v>
      </c>
      <c r="D14" s="55">
        <v>1.3</v>
      </c>
      <c r="E14" s="14">
        <f t="shared" si="0"/>
        <v>1.3</v>
      </c>
    </row>
    <row r="15" spans="1:5" ht="15" customHeight="1" x14ac:dyDescent="0.25">
      <c r="A15" s="15" t="s">
        <v>112</v>
      </c>
      <c r="B15" s="11">
        <v>6</v>
      </c>
      <c r="C15" s="26">
        <v>0</v>
      </c>
      <c r="D15" s="55">
        <v>0.2</v>
      </c>
      <c r="E15" s="14">
        <f>D15*(B15+C15)</f>
        <v>1.2000000000000002</v>
      </c>
    </row>
    <row r="16" spans="1:5" x14ac:dyDescent="0.25">
      <c r="A16" s="14" t="s">
        <v>19</v>
      </c>
      <c r="B16" s="11">
        <v>1</v>
      </c>
      <c r="C16" s="26">
        <v>0</v>
      </c>
      <c r="D16" s="55">
        <v>1.5</v>
      </c>
      <c r="E16" s="14">
        <f>D16*(B16+C16)</f>
        <v>1.5</v>
      </c>
    </row>
    <row r="17" spans="1:5" ht="15" customHeight="1" x14ac:dyDescent="0.25">
      <c r="A17" s="15" t="s">
        <v>124</v>
      </c>
      <c r="B17" s="11">
        <v>2</v>
      </c>
      <c r="C17" s="26">
        <v>1</v>
      </c>
      <c r="D17" s="55">
        <v>0.05</v>
      </c>
      <c r="E17" s="14">
        <f>D17*(B17+C17)</f>
        <v>0.15000000000000002</v>
      </c>
    </row>
    <row r="18" spans="1:5" ht="15" customHeight="1" x14ac:dyDescent="0.25">
      <c r="A18" s="15" t="s">
        <v>20</v>
      </c>
      <c r="B18" s="11">
        <v>0</v>
      </c>
      <c r="C18" s="26">
        <v>1</v>
      </c>
      <c r="D18" s="55">
        <v>1.8</v>
      </c>
      <c r="E18" s="14">
        <f>D18*(B18+C18)</f>
        <v>1.8</v>
      </c>
    </row>
    <row r="19" spans="1:5" x14ac:dyDescent="0.25">
      <c r="A19" s="14" t="s">
        <v>17</v>
      </c>
      <c r="B19" s="11">
        <v>1</v>
      </c>
      <c r="C19" s="26">
        <v>1</v>
      </c>
      <c r="D19" s="55">
        <v>0.7</v>
      </c>
      <c r="E19" s="14">
        <f>D19*(B19+C19)</f>
        <v>1.4</v>
      </c>
    </row>
    <row r="20" spans="1:5" x14ac:dyDescent="0.25">
      <c r="A20" s="14" t="s">
        <v>120</v>
      </c>
      <c r="B20" s="11">
        <v>4</v>
      </c>
      <c r="C20" s="26">
        <v>2</v>
      </c>
      <c r="D20" s="55">
        <v>0.04</v>
      </c>
      <c r="E20" s="14">
        <f t="shared" si="0"/>
        <v>0.24</v>
      </c>
    </row>
    <row r="21" spans="1:5" x14ac:dyDescent="0.25">
      <c r="A21" s="14" t="s">
        <v>119</v>
      </c>
      <c r="B21" s="11">
        <v>2</v>
      </c>
      <c r="C21" s="26">
        <v>1</v>
      </c>
      <c r="D21" s="55">
        <v>0.1</v>
      </c>
      <c r="E21" s="14">
        <f t="shared" si="0"/>
        <v>0.30000000000000004</v>
      </c>
    </row>
    <row r="22" spans="1:5" x14ac:dyDescent="0.25">
      <c r="A22" s="14" t="s">
        <v>121</v>
      </c>
      <c r="B22" s="11">
        <v>2</v>
      </c>
      <c r="C22" s="26">
        <v>1</v>
      </c>
      <c r="D22" s="55">
        <v>0.12</v>
      </c>
      <c r="E22" s="14">
        <f t="shared" si="0"/>
        <v>0.36</v>
      </c>
    </row>
    <row r="23" spans="1:5" x14ac:dyDescent="0.25">
      <c r="A23" s="14" t="s">
        <v>127</v>
      </c>
      <c r="B23" s="11">
        <v>2</v>
      </c>
      <c r="C23" s="26">
        <v>0</v>
      </c>
      <c r="D23" s="55">
        <v>0.4</v>
      </c>
      <c r="E23" s="14">
        <f t="shared" si="0"/>
        <v>0.8</v>
      </c>
    </row>
    <row r="24" spans="1:5" x14ac:dyDescent="0.25">
      <c r="A24" s="14" t="s">
        <v>122</v>
      </c>
      <c r="B24" s="11">
        <v>2</v>
      </c>
      <c r="C24" s="26">
        <v>0</v>
      </c>
      <c r="D24" s="55">
        <v>0.4</v>
      </c>
      <c r="E24" s="14">
        <f t="shared" si="0"/>
        <v>0.8</v>
      </c>
    </row>
    <row r="25" spans="1:5" x14ac:dyDescent="0.25">
      <c r="A25" s="14" t="s">
        <v>123</v>
      </c>
      <c r="B25" s="11">
        <v>2</v>
      </c>
      <c r="C25" s="26">
        <v>0</v>
      </c>
      <c r="D25" s="55">
        <v>0.4</v>
      </c>
      <c r="E25" s="14">
        <f t="shared" si="0"/>
        <v>0.8</v>
      </c>
    </row>
    <row r="26" spans="1:5" x14ac:dyDescent="0.25">
      <c r="A26" s="14" t="s">
        <v>91</v>
      </c>
      <c r="B26" s="11">
        <v>1</v>
      </c>
      <c r="C26" s="26">
        <v>0</v>
      </c>
      <c r="D26" s="55">
        <v>0.4</v>
      </c>
      <c r="E26" s="14">
        <f t="shared" si="0"/>
        <v>0.4</v>
      </c>
    </row>
    <row r="27" spans="1:5" x14ac:dyDescent="0.25">
      <c r="A27" s="14" t="s">
        <v>92</v>
      </c>
      <c r="B27" s="11">
        <v>1</v>
      </c>
      <c r="C27" s="26">
        <v>0</v>
      </c>
      <c r="D27" s="55">
        <v>0.1</v>
      </c>
      <c r="E27" s="14">
        <f t="shared" si="0"/>
        <v>0.1</v>
      </c>
    </row>
    <row r="28" spans="1:5" x14ac:dyDescent="0.25">
      <c r="A28" s="14" t="s">
        <v>126</v>
      </c>
      <c r="B28" s="11">
        <v>0</v>
      </c>
      <c r="C28" s="26">
        <v>0</v>
      </c>
      <c r="D28" s="55">
        <v>0.6</v>
      </c>
      <c r="E28" s="14">
        <f t="shared" si="0"/>
        <v>0</v>
      </c>
    </row>
    <row r="29" spans="1:5" x14ac:dyDescent="0.25">
      <c r="A29" s="14" t="s">
        <v>140</v>
      </c>
      <c r="B29" s="11">
        <v>0</v>
      </c>
      <c r="C29" s="26">
        <v>0</v>
      </c>
      <c r="D29" s="55">
        <v>1.6</v>
      </c>
      <c r="E29" s="14">
        <f>D29*(B29+C29)</f>
        <v>0</v>
      </c>
    </row>
    <row r="30" spans="1:5" x14ac:dyDescent="0.25">
      <c r="A30" s="50" t="s">
        <v>141</v>
      </c>
      <c r="B30" s="51">
        <v>0</v>
      </c>
      <c r="C30" s="52">
        <v>0</v>
      </c>
      <c r="D30" s="56">
        <v>0.6</v>
      </c>
      <c r="E30" s="14">
        <f t="shared" si="0"/>
        <v>0</v>
      </c>
    </row>
    <row r="31" spans="1:5" x14ac:dyDescent="0.25">
      <c r="A31" s="50" t="s">
        <v>142</v>
      </c>
      <c r="B31" s="51">
        <v>1</v>
      </c>
      <c r="C31" s="52">
        <v>0</v>
      </c>
      <c r="D31" s="56">
        <v>1.1000000000000001</v>
      </c>
      <c r="E31" s="14">
        <f t="shared" si="0"/>
        <v>1.1000000000000001</v>
      </c>
    </row>
    <row r="32" spans="1:5" ht="15.75" thickBot="1" x14ac:dyDescent="0.3">
      <c r="A32" s="16" t="s">
        <v>143</v>
      </c>
      <c r="B32" s="12">
        <v>0</v>
      </c>
      <c r="C32" s="27">
        <v>0</v>
      </c>
      <c r="D32" s="57">
        <v>4.5999999999999996</v>
      </c>
      <c r="E32" s="16">
        <f t="shared" si="0"/>
        <v>0</v>
      </c>
    </row>
    <row r="33" spans="1:3" x14ac:dyDescent="0.25">
      <c r="A33" s="64" t="s">
        <v>138</v>
      </c>
      <c r="B33" s="65">
        <f>SUMPRODUCT(B4:B32,D4:D32)</f>
        <v>9.8000000000000007</v>
      </c>
      <c r="C33" s="63">
        <f>SUMPRODUCT(C4:C32,D4:D32)</f>
        <v>10.249999999999998</v>
      </c>
    </row>
    <row r="34" spans="1:3" x14ac:dyDescent="0.25">
      <c r="A34" s="64" t="s">
        <v>139</v>
      </c>
      <c r="B34" s="63">
        <f>B33/2</f>
        <v>4.9000000000000004</v>
      </c>
      <c r="C34" s="7"/>
    </row>
    <row r="35" spans="1:3" x14ac:dyDescent="0.25">
      <c r="A35" s="64"/>
      <c r="B35" s="21"/>
    </row>
  </sheetData>
  <pageMargins left="0.7" right="0.7" top="0.75" bottom="0.75" header="0.3" footer="0.3"/>
  <pageSetup scale="9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0"/>
  <sheetViews>
    <sheetView tabSelected="1" topLeftCell="A4" workbookViewId="0">
      <selection activeCell="A20" sqref="A20:G20"/>
    </sheetView>
  </sheetViews>
  <sheetFormatPr defaultRowHeight="18.75" x14ac:dyDescent="0.3"/>
  <cols>
    <col min="1" max="1" width="55.5703125" customWidth="1"/>
    <col min="2" max="5" width="18.42578125" customWidth="1"/>
    <col min="6" max="6" width="10.28515625" customWidth="1"/>
    <col min="7" max="8" width="18.42578125" customWidth="1"/>
    <col min="9" max="9" width="9.140625" customWidth="1"/>
    <col min="10" max="11" width="14.42578125" hidden="1" customWidth="1"/>
    <col min="12" max="12" width="9.140625" hidden="1" customWidth="1"/>
    <col min="13" max="14" width="9.140625" style="76" hidden="1" customWidth="1"/>
    <col min="15" max="20" width="0" hidden="1" customWidth="1"/>
  </cols>
  <sheetData>
    <row r="1" spans="1:14" ht="19.5" thickBot="1" x14ac:dyDescent="0.35">
      <c r="B1" s="80" t="s">
        <v>93</v>
      </c>
      <c r="C1" s="80"/>
      <c r="D1" s="80"/>
      <c r="E1" s="80"/>
    </row>
    <row r="2" spans="1:14" ht="19.5" thickBot="1" x14ac:dyDescent="0.35">
      <c r="A2" s="2"/>
      <c r="B2" s="29" t="s">
        <v>94</v>
      </c>
      <c r="C2" s="67" t="s">
        <v>95</v>
      </c>
      <c r="D2" s="67" t="s">
        <v>96</v>
      </c>
      <c r="E2" s="68" t="s">
        <v>97</v>
      </c>
      <c r="G2" s="66" t="s">
        <v>149</v>
      </c>
    </row>
    <row r="3" spans="1:14" ht="19.5" thickBot="1" x14ac:dyDescent="0.35">
      <c r="A3" s="30"/>
      <c r="B3" s="31">
        <v>4</v>
      </c>
      <c r="C3" s="32">
        <v>5</v>
      </c>
      <c r="D3" s="32">
        <v>5</v>
      </c>
      <c r="E3" s="33">
        <v>4</v>
      </c>
      <c r="G3" s="69">
        <f>SUM(B3:E3)/4</f>
        <v>4.5</v>
      </c>
      <c r="H3" s="79"/>
    </row>
    <row r="5" spans="1:14" ht="28.5" customHeight="1" thickBot="1" x14ac:dyDescent="0.45">
      <c r="A5" s="34" t="s">
        <v>226</v>
      </c>
      <c r="B5" s="35"/>
      <c r="C5" s="35"/>
      <c r="G5" s="76"/>
      <c r="H5" s="76"/>
      <c r="M5"/>
      <c r="N5"/>
    </row>
    <row r="6" spans="1:14" ht="60" customHeight="1" thickBot="1" x14ac:dyDescent="0.35">
      <c r="A6" s="36" t="s">
        <v>98</v>
      </c>
      <c r="B6" s="37" t="s">
        <v>99</v>
      </c>
      <c r="C6" s="38" t="s">
        <v>100</v>
      </c>
      <c r="D6" s="134" t="s">
        <v>225</v>
      </c>
      <c r="E6" s="38" t="s">
        <v>216</v>
      </c>
      <c r="F6" s="38" t="s">
        <v>217</v>
      </c>
      <c r="G6" s="38" t="s">
        <v>101</v>
      </c>
      <c r="H6" s="76"/>
      <c r="I6" s="76"/>
      <c r="M6"/>
      <c r="N6"/>
    </row>
    <row r="7" spans="1:14" ht="21.75" customHeight="1" x14ac:dyDescent="0.3">
      <c r="A7" s="122" t="s">
        <v>102</v>
      </c>
      <c r="B7" s="123">
        <v>1</v>
      </c>
      <c r="C7" s="123">
        <v>0</v>
      </c>
      <c r="D7" s="124">
        <f>C7/B7</f>
        <v>0</v>
      </c>
      <c r="E7" s="131">
        <v>8</v>
      </c>
      <c r="F7" s="125">
        <f t="shared" ref="F7:F27" si="0">B7*E7</f>
        <v>8</v>
      </c>
      <c r="G7" s="126"/>
      <c r="H7" s="77"/>
      <c r="I7" s="78"/>
      <c r="M7"/>
      <c r="N7"/>
    </row>
    <row r="8" spans="1:14" ht="21.75" customHeight="1" x14ac:dyDescent="0.3">
      <c r="A8" s="39" t="s">
        <v>103</v>
      </c>
      <c r="B8" s="40">
        <v>37</v>
      </c>
      <c r="C8" s="40">
        <v>180</v>
      </c>
      <c r="D8" s="135">
        <f t="shared" ref="D8:D27" si="1">C8/B8</f>
        <v>4.8648648648648649</v>
      </c>
      <c r="E8" s="132">
        <v>8</v>
      </c>
      <c r="F8" s="70">
        <f t="shared" si="0"/>
        <v>296</v>
      </c>
      <c r="G8" s="71"/>
      <c r="H8" s="77"/>
      <c r="I8" s="78"/>
      <c r="M8"/>
      <c r="N8"/>
    </row>
    <row r="9" spans="1:14" ht="21.75" customHeight="1" x14ac:dyDescent="0.3">
      <c r="A9" s="41" t="s">
        <v>104</v>
      </c>
      <c r="B9" s="40">
        <v>93</v>
      </c>
      <c r="C9" s="40">
        <v>433</v>
      </c>
      <c r="D9" s="135">
        <f t="shared" si="1"/>
        <v>4.655913978494624</v>
      </c>
      <c r="E9" s="132">
        <v>2</v>
      </c>
      <c r="F9" s="70">
        <f t="shared" si="0"/>
        <v>186</v>
      </c>
      <c r="G9" s="71"/>
      <c r="H9" s="77"/>
      <c r="I9" s="78"/>
      <c r="M9"/>
      <c r="N9"/>
    </row>
    <row r="10" spans="1:14" ht="42" customHeight="1" x14ac:dyDescent="0.3">
      <c r="A10" s="41" t="s">
        <v>228</v>
      </c>
      <c r="B10" s="40">
        <v>100</v>
      </c>
      <c r="C10" s="40">
        <v>375</v>
      </c>
      <c r="D10" s="135">
        <f t="shared" si="1"/>
        <v>3.75</v>
      </c>
      <c r="E10" s="132">
        <v>2</v>
      </c>
      <c r="F10" s="70">
        <f t="shared" si="0"/>
        <v>200</v>
      </c>
      <c r="G10" s="71"/>
      <c r="H10" s="77"/>
      <c r="I10" s="78"/>
      <c r="M10"/>
      <c r="N10"/>
    </row>
    <row r="11" spans="1:14" ht="21.75" customHeight="1" thickBot="1" x14ac:dyDescent="0.35">
      <c r="A11" s="42" t="s">
        <v>105</v>
      </c>
      <c r="B11" s="127">
        <v>30</v>
      </c>
      <c r="C11" s="127">
        <v>144</v>
      </c>
      <c r="D11" s="137">
        <f t="shared" si="1"/>
        <v>4.8</v>
      </c>
      <c r="E11" s="133">
        <v>4</v>
      </c>
      <c r="F11" s="72">
        <f t="shared" si="0"/>
        <v>120</v>
      </c>
      <c r="G11" s="128"/>
      <c r="H11" s="77"/>
      <c r="I11" s="78"/>
      <c r="M11"/>
      <c r="N11"/>
    </row>
    <row r="12" spans="1:14" ht="21.75" customHeight="1" x14ac:dyDescent="0.3">
      <c r="A12" s="122" t="s">
        <v>106</v>
      </c>
      <c r="B12" s="123">
        <v>30.9</v>
      </c>
      <c r="C12" s="123">
        <v>201</v>
      </c>
      <c r="D12" s="130">
        <f t="shared" si="1"/>
        <v>6.5048543689320395</v>
      </c>
      <c r="E12" s="131">
        <v>2</v>
      </c>
      <c r="F12" s="125">
        <f t="shared" si="0"/>
        <v>61.8</v>
      </c>
      <c r="G12" s="126"/>
      <c r="H12" s="77"/>
      <c r="I12" s="78"/>
      <c r="M12"/>
      <c r="N12"/>
    </row>
    <row r="13" spans="1:14" ht="21.75" customHeight="1" x14ac:dyDescent="0.3">
      <c r="A13" s="39" t="s">
        <v>151</v>
      </c>
      <c r="B13" s="40">
        <v>10</v>
      </c>
      <c r="C13" s="40">
        <v>35</v>
      </c>
      <c r="D13" s="135">
        <f t="shared" si="1"/>
        <v>3.5</v>
      </c>
      <c r="E13" s="132">
        <v>2</v>
      </c>
      <c r="F13" s="70">
        <f t="shared" si="0"/>
        <v>20</v>
      </c>
      <c r="G13" s="71"/>
      <c r="H13" s="77"/>
      <c r="I13" s="78"/>
      <c r="M13"/>
      <c r="N13"/>
    </row>
    <row r="14" spans="1:14" ht="21.75" customHeight="1" x14ac:dyDescent="0.3">
      <c r="A14" s="39" t="s">
        <v>229</v>
      </c>
      <c r="B14" s="40">
        <v>56</v>
      </c>
      <c r="C14" s="40">
        <v>218</v>
      </c>
      <c r="D14" s="135">
        <f t="shared" si="1"/>
        <v>3.8928571428571428</v>
      </c>
      <c r="E14" s="132">
        <v>3</v>
      </c>
      <c r="F14" s="70">
        <f t="shared" si="0"/>
        <v>168</v>
      </c>
      <c r="G14" s="71"/>
      <c r="H14" s="77"/>
      <c r="I14" s="78"/>
      <c r="M14"/>
      <c r="N14"/>
    </row>
    <row r="15" spans="1:14" ht="21.75" customHeight="1" x14ac:dyDescent="0.3">
      <c r="A15" s="39" t="s">
        <v>230</v>
      </c>
      <c r="B15" s="40">
        <v>18</v>
      </c>
      <c r="C15" s="40">
        <v>90</v>
      </c>
      <c r="D15" s="135">
        <f>C15/B15</f>
        <v>5</v>
      </c>
      <c r="E15" s="132">
        <v>3</v>
      </c>
      <c r="F15" s="70">
        <f>B15*E15</f>
        <v>54</v>
      </c>
      <c r="G15" s="71"/>
      <c r="H15" s="77"/>
      <c r="I15" s="78"/>
      <c r="M15"/>
      <c r="N15"/>
    </row>
    <row r="16" spans="1:14" ht="21.75" customHeight="1" x14ac:dyDescent="0.3">
      <c r="A16" s="39" t="s">
        <v>231</v>
      </c>
      <c r="B16" s="40">
        <v>59</v>
      </c>
      <c r="C16" s="40">
        <v>134</v>
      </c>
      <c r="D16" s="135">
        <f t="shared" si="1"/>
        <v>2.2711864406779663</v>
      </c>
      <c r="E16" s="132">
        <v>5</v>
      </c>
      <c r="F16" s="70">
        <f t="shared" si="0"/>
        <v>295</v>
      </c>
      <c r="G16" s="71"/>
      <c r="H16" s="77"/>
      <c r="I16" s="78"/>
      <c r="M16"/>
      <c r="N16"/>
    </row>
    <row r="17" spans="1:14" ht="21.75" customHeight="1" x14ac:dyDescent="0.3">
      <c r="A17" s="41" t="s">
        <v>107</v>
      </c>
      <c r="B17" s="40">
        <v>18</v>
      </c>
      <c r="C17" s="40">
        <v>113</v>
      </c>
      <c r="D17" s="142">
        <f t="shared" si="1"/>
        <v>6.2777777777777777</v>
      </c>
      <c r="E17" s="132">
        <v>2</v>
      </c>
      <c r="F17" s="70">
        <f t="shared" si="0"/>
        <v>36</v>
      </c>
      <c r="G17" s="71"/>
      <c r="H17" s="77"/>
      <c r="I17" s="78"/>
      <c r="M17"/>
      <c r="N17"/>
    </row>
    <row r="18" spans="1:14" ht="21.75" customHeight="1" x14ac:dyDescent="0.3">
      <c r="A18" s="39" t="s">
        <v>201</v>
      </c>
      <c r="B18" s="40">
        <v>56</v>
      </c>
      <c r="C18" s="40">
        <v>416</v>
      </c>
      <c r="D18" s="135">
        <f t="shared" si="1"/>
        <v>7.4285714285714288</v>
      </c>
      <c r="E18" s="132">
        <v>2</v>
      </c>
      <c r="F18" s="70">
        <f t="shared" si="0"/>
        <v>112</v>
      </c>
      <c r="G18" s="71"/>
      <c r="H18" s="77"/>
      <c r="I18" s="78"/>
      <c r="M18"/>
      <c r="N18"/>
    </row>
    <row r="19" spans="1:14" ht="19.5" thickBot="1" x14ac:dyDescent="0.35">
      <c r="A19" s="129" t="s">
        <v>202</v>
      </c>
      <c r="B19" s="127">
        <v>36</v>
      </c>
      <c r="C19" s="127">
        <v>203</v>
      </c>
      <c r="D19" s="137">
        <f t="shared" si="1"/>
        <v>5.6388888888888893</v>
      </c>
      <c r="E19" s="133">
        <v>2</v>
      </c>
      <c r="F19" s="72">
        <f t="shared" si="0"/>
        <v>72</v>
      </c>
      <c r="G19" s="128"/>
      <c r="H19" s="77"/>
      <c r="I19" s="78"/>
      <c r="M19"/>
      <c r="N19"/>
    </row>
    <row r="20" spans="1:14" x14ac:dyDescent="0.3">
      <c r="A20" s="39" t="s">
        <v>108</v>
      </c>
      <c r="B20" s="40">
        <v>100</v>
      </c>
      <c r="C20" s="40">
        <v>455</v>
      </c>
      <c r="D20" s="135">
        <f t="shared" si="1"/>
        <v>4.55</v>
      </c>
      <c r="E20" s="132">
        <v>4</v>
      </c>
      <c r="F20" s="70">
        <f t="shared" si="0"/>
        <v>400</v>
      </c>
      <c r="G20" s="71"/>
      <c r="H20" s="77"/>
      <c r="I20" s="78"/>
      <c r="M20"/>
      <c r="N20"/>
    </row>
    <row r="21" spans="1:14" ht="18.75" customHeight="1" x14ac:dyDescent="0.3">
      <c r="A21" s="143" t="s">
        <v>214</v>
      </c>
      <c r="B21" s="144">
        <v>25</v>
      </c>
      <c r="C21" s="144">
        <v>90</v>
      </c>
      <c r="D21" s="142">
        <f>C21/B21</f>
        <v>3.6</v>
      </c>
      <c r="E21" s="145">
        <v>2</v>
      </c>
      <c r="F21" s="70">
        <f>B21*E21</f>
        <v>50</v>
      </c>
      <c r="G21" s="146"/>
      <c r="H21" s="77"/>
      <c r="I21" s="78"/>
      <c r="M21"/>
      <c r="N21"/>
    </row>
    <row r="22" spans="1:14" ht="39.75" customHeight="1" x14ac:dyDescent="0.3">
      <c r="A22" s="41" t="s">
        <v>232</v>
      </c>
      <c r="B22" s="40">
        <v>85</v>
      </c>
      <c r="C22" s="40">
        <v>160</v>
      </c>
      <c r="D22" s="135">
        <f t="shared" si="1"/>
        <v>1.8823529411764706</v>
      </c>
      <c r="E22" s="132">
        <v>2</v>
      </c>
      <c r="F22" s="70">
        <f t="shared" si="0"/>
        <v>170</v>
      </c>
      <c r="G22" s="71"/>
      <c r="H22" s="77"/>
      <c r="I22" s="78"/>
      <c r="M22"/>
      <c r="N22"/>
    </row>
    <row r="23" spans="1:14" ht="21" customHeight="1" x14ac:dyDescent="0.3">
      <c r="A23" s="39" t="s">
        <v>224</v>
      </c>
      <c r="B23" s="40">
        <v>49</v>
      </c>
      <c r="C23" s="40">
        <v>190</v>
      </c>
      <c r="D23" s="135">
        <f t="shared" si="1"/>
        <v>3.8775510204081631</v>
      </c>
      <c r="E23" s="132">
        <v>2</v>
      </c>
      <c r="F23" s="70">
        <f t="shared" si="0"/>
        <v>98</v>
      </c>
      <c r="G23" s="71"/>
      <c r="H23" s="77"/>
      <c r="I23" s="78"/>
      <c r="M23"/>
      <c r="N23"/>
    </row>
    <row r="24" spans="1:14" ht="19.5" thickBot="1" x14ac:dyDescent="0.35">
      <c r="A24" s="129" t="s">
        <v>233</v>
      </c>
      <c r="B24" s="127">
        <v>55.38</v>
      </c>
      <c r="C24" s="127">
        <v>210</v>
      </c>
      <c r="D24" s="137">
        <f t="shared" si="1"/>
        <v>3.7919826652221018</v>
      </c>
      <c r="E24" s="133">
        <v>2</v>
      </c>
      <c r="F24" s="72">
        <f t="shared" si="0"/>
        <v>110.76</v>
      </c>
      <c r="G24" s="128"/>
      <c r="H24" s="77"/>
      <c r="I24" s="78"/>
      <c r="M24"/>
      <c r="N24"/>
    </row>
    <row r="25" spans="1:14" x14ac:dyDescent="0.3">
      <c r="A25" s="41" t="s">
        <v>203</v>
      </c>
      <c r="B25" s="40">
        <v>36</v>
      </c>
      <c r="C25" s="40">
        <v>200</v>
      </c>
      <c r="D25" s="130">
        <f t="shared" si="1"/>
        <v>5.5555555555555554</v>
      </c>
      <c r="E25" s="132">
        <v>2</v>
      </c>
      <c r="F25" s="70">
        <f t="shared" si="0"/>
        <v>72</v>
      </c>
      <c r="G25" s="71"/>
      <c r="H25" s="77"/>
      <c r="I25" s="78"/>
      <c r="M25"/>
      <c r="N25"/>
    </row>
    <row r="26" spans="1:14" ht="23.25" customHeight="1" x14ac:dyDescent="0.3">
      <c r="A26" s="41" t="s">
        <v>234</v>
      </c>
      <c r="B26" s="40">
        <v>39</v>
      </c>
      <c r="C26" s="40">
        <v>210</v>
      </c>
      <c r="D26" s="135">
        <f t="shared" si="1"/>
        <v>5.384615384615385</v>
      </c>
      <c r="E26" s="132">
        <v>2</v>
      </c>
      <c r="F26" s="70">
        <f t="shared" si="0"/>
        <v>78</v>
      </c>
      <c r="G26" s="71"/>
      <c r="H26" s="77"/>
      <c r="I26" s="78"/>
      <c r="M26"/>
      <c r="N26"/>
    </row>
    <row r="27" spans="1:14" ht="23.25" hidden="1" customHeight="1" thickBot="1" x14ac:dyDescent="0.35">
      <c r="A27" s="42" t="s">
        <v>109</v>
      </c>
      <c r="B27" s="43">
        <v>1</v>
      </c>
      <c r="C27" s="43">
        <v>0</v>
      </c>
      <c r="D27" s="136">
        <f t="shared" si="1"/>
        <v>0</v>
      </c>
      <c r="E27" s="138">
        <v>5</v>
      </c>
      <c r="F27" s="72">
        <f t="shared" si="0"/>
        <v>5</v>
      </c>
      <c r="G27" s="73"/>
      <c r="H27" s="77"/>
      <c r="I27" s="78"/>
      <c r="M27"/>
      <c r="N27"/>
    </row>
    <row r="28" spans="1:14" ht="23.25" customHeight="1" x14ac:dyDescent="0.35">
      <c r="A28" s="44" t="s">
        <v>219</v>
      </c>
      <c r="B28" s="45"/>
      <c r="C28" s="74">
        <f>SUMPRODUCT(E7:E27,$C7:$C27)/4.5</f>
        <v>2467.1111111111113</v>
      </c>
      <c r="E28" s="74"/>
      <c r="G28" s="76"/>
      <c r="H28" s="77"/>
      <c r="I28" s="78"/>
      <c r="M28"/>
      <c r="N28"/>
    </row>
    <row r="29" spans="1:14" x14ac:dyDescent="0.3">
      <c r="A29" s="44" t="s">
        <v>220</v>
      </c>
      <c r="B29" s="46"/>
      <c r="C29" s="75">
        <f>SUM(F7:F27)/453.6/4.5</f>
        <v>1.2799137762100725</v>
      </c>
      <c r="D29" s="46"/>
      <c r="E29" s="75"/>
      <c r="G29" s="76"/>
      <c r="H29" s="76"/>
      <c r="M29"/>
      <c r="N29"/>
    </row>
    <row r="30" spans="1:14" x14ac:dyDescent="0.3">
      <c r="A30" s="44" t="s">
        <v>215</v>
      </c>
      <c r="C30" s="75">
        <f>SUMPRODUCT(C7:C27,E7:E27)/SUM(F7:F27)</f>
        <v>4.2494717824662391</v>
      </c>
      <c r="E30" s="75"/>
      <c r="H30" s="76"/>
      <c r="M30"/>
      <c r="N30"/>
    </row>
  </sheetData>
  <pageMargins left="0.7" right="0.7" top="0.75" bottom="0.75" header="0.3" footer="0.3"/>
  <pageSetup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B2481-E42A-48E4-BD88-D6039B9E6095}">
  <dimension ref="A1:H16"/>
  <sheetViews>
    <sheetView workbookViewId="0">
      <selection activeCell="H15" sqref="A3:H15"/>
    </sheetView>
  </sheetViews>
  <sheetFormatPr defaultRowHeight="15" x14ac:dyDescent="0.25"/>
  <cols>
    <col min="1" max="1" width="40.5703125" customWidth="1"/>
    <col min="2" max="2" width="11.7109375" hidden="1" customWidth="1"/>
    <col min="3" max="3" width="14.140625" hidden="1" customWidth="1"/>
    <col min="4" max="4" width="13.42578125" bestFit="1" customWidth="1"/>
    <col min="5" max="5" width="11.140625" bestFit="1" customWidth="1"/>
    <col min="6" max="6" width="12.140625" bestFit="1" customWidth="1"/>
    <col min="7" max="7" width="12.85546875" customWidth="1"/>
    <col min="8" max="8" width="12" customWidth="1"/>
  </cols>
  <sheetData>
    <row r="1" spans="1:8" ht="21" x14ac:dyDescent="0.35">
      <c r="A1" s="81" t="s">
        <v>227</v>
      </c>
      <c r="B1" s="7"/>
      <c r="E1" s="7"/>
    </row>
    <row r="2" spans="1:8" ht="15.75" thickBot="1" x14ac:dyDescent="0.3">
      <c r="B2" s="7"/>
      <c r="C2" s="141"/>
      <c r="D2" s="141"/>
      <c r="E2" s="1"/>
    </row>
    <row r="3" spans="1:8" ht="38.25" thickBot="1" x14ac:dyDescent="0.35">
      <c r="A3" s="82" t="s">
        <v>181</v>
      </c>
      <c r="B3" s="67" t="s">
        <v>182</v>
      </c>
      <c r="C3" s="67" t="s">
        <v>183</v>
      </c>
      <c r="D3" s="67" t="s">
        <v>184</v>
      </c>
      <c r="E3" s="108" t="s">
        <v>200</v>
      </c>
      <c r="F3" s="29" t="s">
        <v>197</v>
      </c>
      <c r="G3" s="139" t="s">
        <v>198</v>
      </c>
      <c r="H3" s="68" t="s">
        <v>199</v>
      </c>
    </row>
    <row r="4" spans="1:8" ht="18.75" x14ac:dyDescent="0.3">
      <c r="A4" s="83" t="s">
        <v>223</v>
      </c>
      <c r="B4" s="84"/>
      <c r="C4" s="84"/>
      <c r="D4" s="85">
        <v>43713</v>
      </c>
      <c r="E4" s="109">
        <v>0</v>
      </c>
      <c r="F4" s="114"/>
      <c r="G4" s="115"/>
      <c r="H4" s="116"/>
    </row>
    <row r="5" spans="1:8" ht="18.75" x14ac:dyDescent="0.3">
      <c r="A5" s="86" t="s">
        <v>185</v>
      </c>
      <c r="B5" s="88">
        <v>200</v>
      </c>
      <c r="C5" s="87">
        <v>10.5</v>
      </c>
      <c r="D5" s="91">
        <v>43714</v>
      </c>
      <c r="E5" s="110">
        <v>1</v>
      </c>
      <c r="F5" s="117"/>
      <c r="G5" s="113">
        <v>1</v>
      </c>
      <c r="H5" s="118">
        <v>1</v>
      </c>
    </row>
    <row r="6" spans="1:8" ht="18.75" x14ac:dyDescent="0.3">
      <c r="A6" s="92" t="s">
        <v>186</v>
      </c>
      <c r="B6" s="88">
        <v>2577</v>
      </c>
      <c r="C6" s="87">
        <v>9</v>
      </c>
      <c r="D6" s="91">
        <v>43715</v>
      </c>
      <c r="E6" s="110">
        <v>2</v>
      </c>
      <c r="F6" s="117">
        <v>1</v>
      </c>
      <c r="G6" s="113">
        <v>1</v>
      </c>
      <c r="H6" s="118">
        <v>1</v>
      </c>
    </row>
    <row r="7" spans="1:8" ht="18.75" x14ac:dyDescent="0.3">
      <c r="A7" s="86" t="s">
        <v>222</v>
      </c>
      <c r="B7" s="88">
        <v>523</v>
      </c>
      <c r="C7" s="87">
        <v>8</v>
      </c>
      <c r="D7" s="89" t="s">
        <v>187</v>
      </c>
      <c r="E7" s="111" t="s">
        <v>188</v>
      </c>
      <c r="F7" s="117">
        <v>2</v>
      </c>
      <c r="G7" s="113">
        <v>2</v>
      </c>
      <c r="H7" s="118">
        <v>2</v>
      </c>
    </row>
    <row r="8" spans="1:8" ht="19.5" thickBot="1" x14ac:dyDescent="0.35">
      <c r="A8" s="96" t="s">
        <v>218</v>
      </c>
      <c r="B8" s="98">
        <v>2234</v>
      </c>
      <c r="C8" s="97">
        <v>10.5</v>
      </c>
      <c r="D8" s="107">
        <v>43718</v>
      </c>
      <c r="E8" s="112"/>
      <c r="F8" s="119">
        <v>1</v>
      </c>
      <c r="G8" s="120">
        <v>1</v>
      </c>
      <c r="H8" s="121"/>
    </row>
    <row r="9" spans="1:8" ht="18.75" hidden="1" x14ac:dyDescent="0.3">
      <c r="A9" s="102" t="s">
        <v>189</v>
      </c>
      <c r="B9" s="103">
        <v>898</v>
      </c>
      <c r="C9" s="104">
        <v>12.5</v>
      </c>
      <c r="D9" s="105">
        <v>43719</v>
      </c>
      <c r="E9" s="106">
        <v>6</v>
      </c>
      <c r="F9" s="101">
        <v>1</v>
      </c>
      <c r="G9" s="101">
        <v>1</v>
      </c>
      <c r="H9" s="101">
        <v>1</v>
      </c>
    </row>
    <row r="10" spans="1:8" ht="18.75" hidden="1" x14ac:dyDescent="0.3">
      <c r="A10" s="86" t="s">
        <v>190</v>
      </c>
      <c r="B10" s="88">
        <v>200</v>
      </c>
      <c r="C10" s="87">
        <v>9.5</v>
      </c>
      <c r="D10" s="91">
        <v>43720</v>
      </c>
      <c r="E10" s="90">
        <v>7</v>
      </c>
      <c r="F10" s="101">
        <v>1</v>
      </c>
      <c r="G10" s="101">
        <v>1</v>
      </c>
      <c r="H10" s="101">
        <v>1</v>
      </c>
    </row>
    <row r="11" spans="1:8" ht="18.75" hidden="1" x14ac:dyDescent="0.3">
      <c r="A11" s="86" t="s">
        <v>191</v>
      </c>
      <c r="B11" s="88">
        <v>1611</v>
      </c>
      <c r="C11" s="87">
        <v>8.5</v>
      </c>
      <c r="D11" s="91">
        <v>43721</v>
      </c>
      <c r="E11" s="90">
        <v>8</v>
      </c>
      <c r="F11" s="101">
        <v>1</v>
      </c>
      <c r="G11" s="101">
        <v>1</v>
      </c>
      <c r="H11" s="101">
        <v>1</v>
      </c>
    </row>
    <row r="12" spans="1:8" ht="18.75" hidden="1" x14ac:dyDescent="0.3">
      <c r="A12" s="86" t="s">
        <v>192</v>
      </c>
      <c r="B12" s="88">
        <v>1201</v>
      </c>
      <c r="C12" s="87">
        <v>9</v>
      </c>
      <c r="D12" s="95" t="s">
        <v>193</v>
      </c>
      <c r="E12" s="93" t="s">
        <v>194</v>
      </c>
      <c r="F12" s="101">
        <v>2</v>
      </c>
      <c r="G12" s="101">
        <v>2</v>
      </c>
      <c r="H12" s="101">
        <v>2</v>
      </c>
    </row>
    <row r="13" spans="1:8" ht="18.75" hidden="1" x14ac:dyDescent="0.3">
      <c r="A13" s="86" t="s">
        <v>195</v>
      </c>
      <c r="B13" s="88">
        <v>1000</v>
      </c>
      <c r="C13" s="87">
        <v>9</v>
      </c>
      <c r="D13" s="94">
        <v>43724</v>
      </c>
      <c r="E13" s="90">
        <v>11</v>
      </c>
      <c r="F13" s="101">
        <v>1</v>
      </c>
      <c r="G13" s="101">
        <v>1</v>
      </c>
    </row>
    <row r="14" spans="1:8" ht="19.5" hidden="1" thickBot="1" x14ac:dyDescent="0.35">
      <c r="A14" s="96" t="s">
        <v>196</v>
      </c>
      <c r="B14" s="98"/>
      <c r="C14" s="97"/>
      <c r="D14" s="99">
        <v>43725</v>
      </c>
      <c r="E14" s="100"/>
    </row>
    <row r="15" spans="1:8" s="2" customFormat="1" ht="18.75" x14ac:dyDescent="0.3">
      <c r="E15" s="2" t="s">
        <v>221</v>
      </c>
      <c r="F15" s="2">
        <f>SUM(F4:F8)</f>
        <v>4</v>
      </c>
      <c r="G15" s="2">
        <f t="shared" ref="G15" si="0">SUM(G4:G8)</f>
        <v>5</v>
      </c>
      <c r="H15" s="2">
        <f>SUM(H4:H7)</f>
        <v>4</v>
      </c>
    </row>
    <row r="16" spans="1:8" hidden="1" x14ac:dyDescent="0.25">
      <c r="E16" t="s">
        <v>148</v>
      </c>
      <c r="F16">
        <f>SUM(F9:F13)</f>
        <v>6</v>
      </c>
      <c r="G16">
        <f t="shared" ref="G16:H16" si="1">SUM(G9:G13)</f>
        <v>6</v>
      </c>
      <c r="H16">
        <f t="shared" si="1"/>
        <v>5</v>
      </c>
    </row>
  </sheetData>
  <mergeCells count="1"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Gear Checklist</vt:lpstr>
      <vt:lpstr>First Aid Kit</vt:lpstr>
      <vt:lpstr>Food Checklist</vt:lpstr>
      <vt:lpstr>Trip Calendar</vt:lpstr>
      <vt:lpstr>'Gear Checklist'!Print_Titles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</dc:creator>
  <cp:lastModifiedBy>Cheryl Talbert</cp:lastModifiedBy>
  <cp:lastPrinted>2013-08-10T00:24:02Z</cp:lastPrinted>
  <dcterms:created xsi:type="dcterms:W3CDTF">2012-06-02T12:57:03Z</dcterms:created>
  <dcterms:modified xsi:type="dcterms:W3CDTF">2024-04-23T17:14:16Z</dcterms:modified>
</cp:coreProperties>
</file>